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та ОДСК\Жилой дом №18-1\Тех.задание\ТЗ на вентиляцию\"/>
    </mc:Choice>
  </mc:AlternateContent>
  <bookViews>
    <workbookView xWindow="0" yWindow="0" windowWidth="28770" windowHeight="11370"/>
  </bookViews>
  <sheets>
    <sheet name="1.Ведомость" sheetId="8" r:id="rId1"/>
    <sheet name="SourceOb.1" sheetId="7" state="hidden" r:id="rId2"/>
    <sheet name="Source" sheetId="1" state="hidden" r:id="rId3"/>
    <sheet name="SourceObSm" sheetId="2" state="hidden" r:id="rId4"/>
    <sheet name="SmtRes" sheetId="3" state="hidden" r:id="rId5"/>
    <sheet name="EtalonRes" sheetId="4" state="hidden" r:id="rId6"/>
    <sheet name="SrcKA" sheetId="5" state="hidden" r:id="rId7"/>
  </sheets>
  <definedNames>
    <definedName name="_xlnm.Print_Titles" localSheetId="0">'1.Ведомость'!$12:$12</definedName>
    <definedName name="_xlnm.Print_Area" localSheetId="0">'1.Ведомость'!$A$1:$D$22</definedName>
  </definedNames>
  <calcPr calcId="162913"/>
</workbook>
</file>

<file path=xl/calcChain.xml><?xml version="1.0" encoding="utf-8"?>
<calcChain xmlns="http://schemas.openxmlformats.org/spreadsheetml/2006/main">
  <c r="A1" i="4" l="1"/>
  <c r="A2" i="4"/>
  <c r="A3" i="4"/>
  <c r="A4" i="4"/>
  <c r="A5" i="4"/>
  <c r="A6" i="4"/>
  <c r="A7" i="4"/>
  <c r="A8" i="4"/>
  <c r="A9" i="4"/>
  <c r="A1" i="3"/>
  <c r="Y1" i="3"/>
  <c r="CV1" i="3" s="1"/>
  <c r="CU1" i="3"/>
  <c r="CX1" i="3"/>
  <c r="DG1" i="3" s="1"/>
  <c r="CY1" i="3"/>
  <c r="CZ1" i="3"/>
  <c r="DA1" i="3"/>
  <c r="DB1" i="3"/>
  <c r="DC1" i="3"/>
  <c r="DH1" i="3"/>
  <c r="A2" i="3"/>
  <c r="Y2" i="3"/>
  <c r="CX2" i="3" s="1"/>
  <c r="CU2" i="3"/>
  <c r="CY2" i="3"/>
  <c r="CZ2" i="3"/>
  <c r="DB2" i="3" s="1"/>
  <c r="DA2" i="3"/>
  <c r="DC2" i="3"/>
  <c r="A3" i="3"/>
  <c r="Y3" i="3"/>
  <c r="CU3" i="3"/>
  <c r="CV3" i="3"/>
  <c r="CX3" i="3"/>
  <c r="DI3" i="3" s="1"/>
  <c r="DJ3" i="3" s="1"/>
  <c r="CY3" i="3"/>
  <c r="CZ3" i="3"/>
  <c r="DB3" i="3" s="1"/>
  <c r="DA3" i="3"/>
  <c r="DC3" i="3"/>
  <c r="DF3" i="3"/>
  <c r="DH3" i="3"/>
  <c r="A4" i="3"/>
  <c r="Y4" i="3"/>
  <c r="CX4" i="3" s="1"/>
  <c r="CU4" i="3"/>
  <c r="CV4" i="3"/>
  <c r="CY4" i="3"/>
  <c r="CZ4" i="3"/>
  <c r="DA4" i="3"/>
  <c r="DB4" i="3"/>
  <c r="DC4" i="3"/>
  <c r="A5" i="3"/>
  <c r="Y5" i="3"/>
  <c r="CV5" i="3" s="1"/>
  <c r="CU5" i="3"/>
  <c r="CX5" i="3"/>
  <c r="DG5" i="3" s="1"/>
  <c r="CY5" i="3"/>
  <c r="CZ5" i="3"/>
  <c r="DA5" i="3"/>
  <c r="DB5" i="3"/>
  <c r="DC5" i="3"/>
  <c r="DH5" i="3"/>
  <c r="A6" i="3"/>
  <c r="Y6" i="3"/>
  <c r="CX6" i="3" s="1"/>
  <c r="CU6" i="3"/>
  <c r="CY6" i="3"/>
  <c r="CZ6" i="3"/>
  <c r="DB6" i="3" s="1"/>
  <c r="DA6" i="3"/>
  <c r="DC6" i="3"/>
  <c r="A7" i="3"/>
  <c r="Y7" i="3"/>
  <c r="CU7" i="3"/>
  <c r="CV7" i="3"/>
  <c r="CX7" i="3"/>
  <c r="DI7" i="3" s="1"/>
  <c r="DJ7" i="3" s="1"/>
  <c r="CY7" i="3"/>
  <c r="CZ7" i="3"/>
  <c r="DB7" i="3" s="1"/>
  <c r="DA7" i="3"/>
  <c r="DC7" i="3"/>
  <c r="DF7" i="3"/>
  <c r="DH7" i="3"/>
  <c r="A8" i="3"/>
  <c r="Y8" i="3"/>
  <c r="CX8" i="3" s="1"/>
  <c r="CU8" i="3"/>
  <c r="CV8" i="3"/>
  <c r="CY8" i="3"/>
  <c r="CZ8" i="3"/>
  <c r="DA8" i="3"/>
  <c r="DB8" i="3"/>
  <c r="DC8" i="3"/>
  <c r="A9" i="3"/>
  <c r="Y9" i="3"/>
  <c r="CV9" i="3" s="1"/>
  <c r="CU9" i="3"/>
  <c r="CX9" i="3"/>
  <c r="DG9" i="3" s="1"/>
  <c r="CY9" i="3"/>
  <c r="CZ9" i="3"/>
  <c r="DA9" i="3"/>
  <c r="DB9" i="3"/>
  <c r="DC9" i="3"/>
  <c r="DH9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C22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4" i="1"/>
  <c r="D24" i="1"/>
  <c r="AC24" i="1"/>
  <c r="AD24" i="1"/>
  <c r="CR24" i="1" s="1"/>
  <c r="Q24" i="1" s="1"/>
  <c r="AE24" i="1"/>
  <c r="CS24" i="1" s="1"/>
  <c r="R24" i="1" s="1"/>
  <c r="AE27" i="1" s="1"/>
  <c r="AF24" i="1"/>
  <c r="CT24" i="1" s="1"/>
  <c r="S24" i="1" s="1"/>
  <c r="AG24" i="1"/>
  <c r="AH24" i="1"/>
  <c r="CV24" i="1" s="1"/>
  <c r="U24" i="1" s="1"/>
  <c r="AI24" i="1"/>
  <c r="CW24" i="1" s="1"/>
  <c r="V24" i="1" s="1"/>
  <c r="AJ24" i="1"/>
  <c r="CX24" i="1" s="1"/>
  <c r="W24" i="1" s="1"/>
  <c r="AJ27" i="1" s="1"/>
  <c r="CQ24" i="1"/>
  <c r="P24" i="1" s="1"/>
  <c r="CU24" i="1"/>
  <c r="T24" i="1" s="1"/>
  <c r="FR24" i="1"/>
  <c r="GL24" i="1"/>
  <c r="GN24" i="1"/>
  <c r="GO24" i="1"/>
  <c r="GV24" i="1"/>
  <c r="HC24" i="1" s="1"/>
  <c r="GX24" i="1" s="1"/>
  <c r="CJ27" i="1" s="1"/>
  <c r="C25" i="1"/>
  <c r="D25" i="1"/>
  <c r="AC25" i="1"/>
  <c r="CQ25" i="1" s="1"/>
  <c r="P25" i="1" s="1"/>
  <c r="AD25" i="1"/>
  <c r="CR25" i="1" s="1"/>
  <c r="Q25" i="1" s="1"/>
  <c r="AE25" i="1"/>
  <c r="AF25" i="1"/>
  <c r="AB25" i="1" s="1"/>
  <c r="AG25" i="1"/>
  <c r="CU25" i="1" s="1"/>
  <c r="T25" i="1" s="1"/>
  <c r="AH25" i="1"/>
  <c r="CV25" i="1" s="1"/>
  <c r="U25" i="1" s="1"/>
  <c r="AI25" i="1"/>
  <c r="AJ25" i="1"/>
  <c r="CX25" i="1" s="1"/>
  <c r="W25" i="1" s="1"/>
  <c r="CS25" i="1"/>
  <c r="R25" i="1" s="1"/>
  <c r="CW25" i="1"/>
  <c r="V25" i="1" s="1"/>
  <c r="FR25" i="1"/>
  <c r="GL25" i="1"/>
  <c r="GN25" i="1"/>
  <c r="GO25" i="1"/>
  <c r="GV25" i="1"/>
  <c r="HC25" i="1"/>
  <c r="GX25" i="1" s="1"/>
  <c r="B27" i="1"/>
  <c r="B22" i="1" s="1"/>
  <c r="C27" i="1"/>
  <c r="D27" i="1"/>
  <c r="D22" i="1" s="1"/>
  <c r="F27" i="1"/>
  <c r="F22" i="1" s="1"/>
  <c r="G27" i="1"/>
  <c r="G22" i="1" s="1"/>
  <c r="AI27" i="1"/>
  <c r="AS27" i="1"/>
  <c r="BX27" i="1"/>
  <c r="BX22" i="1" s="1"/>
  <c r="BY27" i="1"/>
  <c r="BZ27" i="1"/>
  <c r="BZ22" i="1" s="1"/>
  <c r="CB27" i="1"/>
  <c r="CB22" i="1" s="1"/>
  <c r="CC27" i="1"/>
  <c r="CC22" i="1" s="1"/>
  <c r="CG27" i="1"/>
  <c r="CG22" i="1" s="1"/>
  <c r="CK27" i="1"/>
  <c r="CK22" i="1" s="1"/>
  <c r="CL27" i="1"/>
  <c r="CL22" i="1" s="1"/>
  <c r="CM27" i="1"/>
  <c r="BD27" i="1" s="1"/>
  <c r="BD57" i="1" s="1"/>
  <c r="B57" i="1"/>
  <c r="B18" i="1" s="1"/>
  <c r="C57" i="1"/>
  <c r="C18" i="1" s="1"/>
  <c r="D57" i="1"/>
  <c r="D18" i="1" s="1"/>
  <c r="F57" i="1"/>
  <c r="F18" i="1" s="1"/>
  <c r="G57" i="1"/>
  <c r="G18" i="1" s="1"/>
  <c r="CJ22" i="1" l="1"/>
  <c r="BA27" i="1"/>
  <c r="BD18" i="1"/>
  <c r="F82" i="1"/>
  <c r="AJ22" i="1"/>
  <c r="W27" i="1"/>
  <c r="AS22" i="1"/>
  <c r="F44" i="1"/>
  <c r="E16" i="2" s="1"/>
  <c r="AS57" i="1"/>
  <c r="BY22" i="1"/>
  <c r="CI27" i="1"/>
  <c r="AX27" i="1"/>
  <c r="AP27" i="1"/>
  <c r="AE22" i="1"/>
  <c r="R27" i="1"/>
  <c r="DH6" i="3"/>
  <c r="DI6" i="3"/>
  <c r="DJ6" i="3" s="1"/>
  <c r="DF6" i="3"/>
  <c r="DG6" i="3"/>
  <c r="AO27" i="1"/>
  <c r="CP25" i="1"/>
  <c r="O25" i="1" s="1"/>
  <c r="AG27" i="1"/>
  <c r="AD27" i="1"/>
  <c r="DH2" i="3"/>
  <c r="DI2" i="3"/>
  <c r="DJ2" i="3" s="1"/>
  <c r="DF2" i="3"/>
  <c r="DG2" i="3"/>
  <c r="BB27" i="1"/>
  <c r="AT27" i="1"/>
  <c r="CP24" i="1"/>
  <c r="O24" i="1" s="1"/>
  <c r="AC27" i="1"/>
  <c r="DF8" i="3"/>
  <c r="DG8" i="3"/>
  <c r="DH8" i="3"/>
  <c r="DI8" i="3"/>
  <c r="DJ8" i="3" s="1"/>
  <c r="F52" i="1"/>
  <c r="BD22" i="1"/>
  <c r="CY24" i="1"/>
  <c r="X24" i="1" s="1"/>
  <c r="CZ24" i="1"/>
  <c r="Y24" i="1" s="1"/>
  <c r="AI22" i="1"/>
  <c r="V27" i="1"/>
  <c r="DF4" i="3"/>
  <c r="DG4" i="3"/>
  <c r="DH4" i="3"/>
  <c r="DI4" i="3"/>
  <c r="DJ4" i="3" s="1"/>
  <c r="AF27" i="1"/>
  <c r="AH27" i="1"/>
  <c r="BC27" i="1"/>
  <c r="AQ27" i="1"/>
  <c r="AB24" i="1"/>
  <c r="DF9" i="3"/>
  <c r="CV6" i="3"/>
  <c r="DF5" i="3"/>
  <c r="CV2" i="3"/>
  <c r="DF1" i="3"/>
  <c r="CT25" i="1"/>
  <c r="S25" i="1" s="1"/>
  <c r="CM22" i="1"/>
  <c r="DI9" i="3"/>
  <c r="DJ9" i="3" s="1"/>
  <c r="DG7" i="3"/>
  <c r="DI5" i="3"/>
  <c r="DJ5" i="3" s="1"/>
  <c r="DG3" i="3"/>
  <c r="DI1" i="3"/>
  <c r="DJ1" i="3" s="1"/>
  <c r="AL27" i="1" l="1"/>
  <c r="AC22" i="1"/>
  <c r="P27" i="1"/>
  <c r="CE27" i="1"/>
  <c r="CH27" i="1"/>
  <c r="CF27" i="1"/>
  <c r="AZ27" i="1"/>
  <c r="CI22" i="1"/>
  <c r="GM24" i="1"/>
  <c r="AB27" i="1"/>
  <c r="W22" i="1"/>
  <c r="F51" i="1"/>
  <c r="W57" i="1"/>
  <c r="BA22" i="1"/>
  <c r="BA57" i="1"/>
  <c r="F47" i="1"/>
  <c r="AQ22" i="1"/>
  <c r="AQ57" i="1"/>
  <c r="F37" i="1"/>
  <c r="V57" i="1"/>
  <c r="V22" i="1"/>
  <c r="F50" i="1"/>
  <c r="CZ25" i="1"/>
  <c r="Y25" i="1" s="1"/>
  <c r="CY25" i="1"/>
  <c r="X25" i="1" s="1"/>
  <c r="AK27" i="1" s="1"/>
  <c r="BC22" i="1"/>
  <c r="F43" i="1"/>
  <c r="BC57" i="1"/>
  <c r="F40" i="1"/>
  <c r="BB22" i="1"/>
  <c r="BB57" i="1"/>
  <c r="AO22" i="1"/>
  <c r="AO57" i="1"/>
  <c r="F31" i="1"/>
  <c r="AX22" i="1"/>
  <c r="AX57" i="1"/>
  <c r="F34" i="1"/>
  <c r="E18" i="2"/>
  <c r="AH22" i="1"/>
  <c r="U27" i="1"/>
  <c r="AD22" i="1"/>
  <c r="Q27" i="1"/>
  <c r="R57" i="1"/>
  <c r="R22" i="1"/>
  <c r="F41" i="1"/>
  <c r="AF22" i="1"/>
  <c r="S27" i="1"/>
  <c r="AG22" i="1"/>
  <c r="T27" i="1"/>
  <c r="AT22" i="1"/>
  <c r="F45" i="1"/>
  <c r="F16" i="2" s="1"/>
  <c r="F18" i="2" s="1"/>
  <c r="AT57" i="1"/>
  <c r="GM25" i="1"/>
  <c r="GP25" i="1" s="1"/>
  <c r="F36" i="1"/>
  <c r="G16" i="2" s="1"/>
  <c r="G18" i="2" s="1"/>
  <c r="AP22" i="1"/>
  <c r="AP57" i="1"/>
  <c r="AS18" i="1"/>
  <c r="F74" i="1"/>
  <c r="AK22" i="1" l="1"/>
  <c r="X27" i="1"/>
  <c r="Q22" i="1"/>
  <c r="F39" i="1"/>
  <c r="Q57" i="1"/>
  <c r="BB18" i="1"/>
  <c r="F70" i="1"/>
  <c r="F67" i="1"/>
  <c r="AQ18" i="1"/>
  <c r="AB22" i="1"/>
  <c r="O27" i="1"/>
  <c r="AZ22" i="1"/>
  <c r="F38" i="1"/>
  <c r="AZ57" i="1"/>
  <c r="P22" i="1"/>
  <c r="P57" i="1"/>
  <c r="F30" i="1"/>
  <c r="F48" i="1"/>
  <c r="T22" i="1"/>
  <c r="T57" i="1"/>
  <c r="W18" i="1"/>
  <c r="F81" i="1"/>
  <c r="GP24" i="1"/>
  <c r="CD27" i="1" s="1"/>
  <c r="CA27" i="1"/>
  <c r="CF22" i="1"/>
  <c r="AW27" i="1"/>
  <c r="AP18" i="1"/>
  <c r="F66" i="1"/>
  <c r="F75" i="1"/>
  <c r="AT18" i="1"/>
  <c r="U22" i="1"/>
  <c r="U57" i="1"/>
  <c r="F49" i="1"/>
  <c r="AO18" i="1"/>
  <c r="F61" i="1"/>
  <c r="V18" i="1"/>
  <c r="F80" i="1"/>
  <c r="CH22" i="1"/>
  <c r="AY27" i="1"/>
  <c r="AL22" i="1"/>
  <c r="Y27" i="1"/>
  <c r="S22" i="1"/>
  <c r="F42" i="1"/>
  <c r="J16" i="2" s="1"/>
  <c r="J18" i="2" s="1"/>
  <c r="S57" i="1"/>
  <c r="F71" i="1"/>
  <c r="R18" i="1"/>
  <c r="AX18" i="1"/>
  <c r="F64" i="1"/>
  <c r="BC18" i="1"/>
  <c r="F73" i="1"/>
  <c r="BA18" i="1"/>
  <c r="F77" i="1"/>
  <c r="AV27" i="1"/>
  <c r="CE22" i="1"/>
  <c r="AZ18" i="1" l="1"/>
  <c r="F68" i="1"/>
  <c r="AY22" i="1"/>
  <c r="F35" i="1"/>
  <c r="AY57" i="1"/>
  <c r="CD22" i="1"/>
  <c r="AU27" i="1"/>
  <c r="O22" i="1"/>
  <c r="F29" i="1"/>
  <c r="O57" i="1"/>
  <c r="AW22" i="1"/>
  <c r="AW57" i="1"/>
  <c r="F33" i="1"/>
  <c r="F32" i="1"/>
  <c r="AV22" i="1"/>
  <c r="AV57" i="1"/>
  <c r="Y22" i="1"/>
  <c r="Y57" i="1"/>
  <c r="F54" i="1"/>
  <c r="X22" i="1"/>
  <c r="F53" i="1"/>
  <c r="X57" i="1"/>
  <c r="S18" i="1"/>
  <c r="F72" i="1"/>
  <c r="U18" i="1"/>
  <c r="F79" i="1"/>
  <c r="AR27" i="1"/>
  <c r="CA22" i="1"/>
  <c r="T18" i="1"/>
  <c r="F78" i="1"/>
  <c r="P18" i="1"/>
  <c r="F60" i="1"/>
  <c r="Q18" i="1"/>
  <c r="F69" i="1"/>
  <c r="AR22" i="1" l="1"/>
  <c r="F55" i="1"/>
  <c r="AR57" i="1"/>
  <c r="AV18" i="1"/>
  <c r="F62" i="1"/>
  <c r="F63" i="1"/>
  <c r="AW18" i="1"/>
  <c r="AU22" i="1"/>
  <c r="AU57" i="1"/>
  <c r="F46" i="1"/>
  <c r="H16" i="2" s="1"/>
  <c r="X18" i="1"/>
  <c r="F83" i="1"/>
  <c r="Y18" i="1"/>
  <c r="F84" i="1"/>
  <c r="F59" i="1"/>
  <c r="O18" i="1"/>
  <c r="AY18" i="1"/>
  <c r="F65" i="1"/>
  <c r="AR18" i="1" l="1"/>
  <c r="F85" i="1"/>
  <c r="H18" i="2"/>
  <c r="I16" i="2"/>
  <c r="I18" i="2" s="1"/>
  <c r="AU18" i="1"/>
  <c r="F76" i="1"/>
</calcChain>
</file>

<file path=xl/comments1.xml><?xml version="1.0" encoding="utf-8"?>
<comments xmlns="http://schemas.openxmlformats.org/spreadsheetml/2006/main">
  <authors>
    <author>Сурнина Галина Фоминична</author>
  </authors>
  <commentList>
    <comment ref="A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Наименования -&gt; Описание</t>
        </r>
      </text>
    </comment>
  </commentList>
</comments>
</file>

<file path=xl/sharedStrings.xml><?xml version="1.0" encoding="utf-8"?>
<sst xmlns="http://schemas.openxmlformats.org/spreadsheetml/2006/main" count="816" uniqueCount="187">
  <si>
    <t>Smeta.RU  (495) 974-1589</t>
  </si>
  <si>
    <t>_PS_</t>
  </si>
  <si>
    <t>Smeta.RU</t>
  </si>
  <si>
    <t/>
  </si>
  <si>
    <t>5.12.6.3 Пуско-наладка противодымной вентиляции (Лип. 18.1) Р</t>
  </si>
  <si>
    <t>21010-1 ОВ</t>
  </si>
  <si>
    <t>Сметные нормы списания</t>
  </si>
  <si>
    <t>Коды ценников</t>
  </si>
  <si>
    <t>ФЕР  2020 года (421пр за итогом по статьям) НОВОЕ СТРОИТЕЛЬСТВО</t>
  </si>
  <si>
    <t>Версия 1.6.0 ГСН (ГЭСН, ФЕР) и ТЕР (Методики НР (812/пр, 636/пр, 611/пр) и СП (774/пр и 317/пр) применять с 11.09.2022 г.) [Комплекс из 2-х многоквартирных домов поз. 17.1 и 17.2, расположенный в 32, 33 микрорайонах в г. Липецке на земельном участке~</t>
  </si>
  <si>
    <t>Поправки для базы ФЕР 2020 года от 2021.11.11 И8 Новое строительство</t>
  </si>
  <si>
    <t>5.12.6.3</t>
  </si>
  <si>
    <t>Пуско-наладка противодымной вентиляции</t>
  </si>
  <si>
    <t>1</t>
  </si>
  <si>
    <t>п03-01-050-04</t>
  </si>
  <si>
    <t>Система подпора в лестничных клетках и лифтовых шахтах при количестве обслуживаемых этажей: до 25</t>
  </si>
  <si>
    <t>система</t>
  </si>
  <si>
    <t>ФЕРп-2001, п03-01-050-04, приказ Минстроя России № 876/пр от 26.12.2019</t>
  </si>
  <si>
    <t>Пусконаладочные работы</t>
  </si>
  <si>
    <t>Пусконаладочные работы (Если АЭС=1, то Пусконаладочные работы технологического оборудования АЭС)</t>
  </si>
  <si>
    <t>ФЕРп</t>
  </si>
  <si>
    <t>Пр/812-084.0-1</t>
  </si>
  <si>
    <t>Пр/774-084.0</t>
  </si>
  <si>
    <t>2</t>
  </si>
  <si>
    <t>п03-01-051-04</t>
  </si>
  <si>
    <t>Система дымоудаления при количестве обслуживаемых этажей: до 25</t>
  </si>
  <si>
    <t>ФЕРп-2001, п03-01-051-04, приказ Минстроя России № 876/пр от 26.12.2019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</si>
  <si>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</si>
  <si>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</si>
  <si>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</si>
  <si>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</si>
  <si>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</si>
  <si>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</si>
  <si>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</si>
  <si>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</si>
  <si>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</si>
  <si>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</si>
  <si>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</si>
  <si>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</si>
  <si>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</si>
  <si>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</si>
  <si>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</si>
  <si>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</si>
  <si>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</si>
  <si>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</si>
  <si>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</si>
  <si>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</si>
  <si>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</si>
  <si>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</si>
  <si>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</si>
  <si>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</si>
  <si>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</si>
  <si>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</si>
  <si>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</si>
  <si>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</si>
  <si>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</si>
  <si>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</si>
  <si>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</si>
  <si>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</si>
  <si>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</si>
  <si>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</si>
  <si>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</si>
  <si>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</si>
  <si>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</si>
  <si>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</si>
  <si>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</si>
  <si>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</si>
  <si>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</si>
  <si>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</si>
  <si>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</si>
  <si>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</si>
  <si>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</si>
  <si>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</si>
  <si>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</si>
  <si>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</si>
  <si>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</si>
  <si>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</si>
  <si>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</si>
  <si>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</si>
  <si>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</si>
  <si>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</si>
  <si>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Системы вентиляции и кондиционирования воздуха</t>
  </si>
  <si>
    <t>Мет. 421/пр. 04.08.20. пр. 8; п.3; о.1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</si>
  <si>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</si>
  <si>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</si>
  <si>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</si>
  <si>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</si>
  <si>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</si>
  <si>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</si>
  <si>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</si>
  <si>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</si>
  <si>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</si>
  <si>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</si>
  <si>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</si>
  <si>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</si>
  <si>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</si>
  <si>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</si>
  <si>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</si>
  <si>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</si>
  <si>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</si>
  <si>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</si>
  <si>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</si>
  <si>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АЭС</t>
  </si>
  <si>
    <t>При определении сметной стоимости строительства объектов капитального строительства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</si>
  <si>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</si>
  <si>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</si>
  <si>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</si>
  <si>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</si>
  <si>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</si>
  <si>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</si>
  <si>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</si>
  <si>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</si>
  <si>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авитранспорта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</si>
  <si>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</si>
  <si>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</si>
  <si>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</si>
  <si>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</si>
  <si>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</si>
  <si>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</si>
  <si>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</si>
  <si>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</si>
  <si>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</si>
  <si>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</si>
  <si>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</si>
  <si>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</si>
  <si>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</si>
  <si>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</si>
  <si>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</si>
  <si>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</si>
  <si>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</si>
  <si>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</si>
  <si>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</si>
  <si>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</si>
  <si>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</si>
  <si>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</si>
  <si>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</si>
  <si>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</si>
  <si>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</si>
  <si>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</si>
  <si>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</si>
  <si>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</si>
  <si>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Текущий уровень цен</t>
  </si>
  <si>
    <t>Индексы за итогом</t>
  </si>
  <si>
    <t>_OBSM_</t>
  </si>
  <si>
    <t>3-100-01</t>
  </si>
  <si>
    <t>Техник I категории</t>
  </si>
  <si>
    <t>чел.-ч</t>
  </si>
  <si>
    <t>3-200-01</t>
  </si>
  <si>
    <t>Инженер I категории</t>
  </si>
  <si>
    <t>3-200-02</t>
  </si>
  <si>
    <t>Инженер II категории</t>
  </si>
  <si>
    <t>3-300-01</t>
  </si>
  <si>
    <t>Ведущий инженер</t>
  </si>
  <si>
    <t>2-100-06</t>
  </si>
  <si>
    <t>Рабочий 6 разряда</t>
  </si>
  <si>
    <t>- номер последнего сформированного листа SourceOb</t>
  </si>
  <si>
    <t>SourceOb.1</t>
  </si>
  <si>
    <t>- имя последнего сформированного листа SourceOb</t>
  </si>
  <si>
    <t>- шаблон подписей и шапки, использованный последний раз (номер первой строки шаблона)</t>
  </si>
  <si>
    <t>- уровень цен, использованный последний раз (1 - Базовый / 2 - Текущий)</t>
  </si>
  <si>
    <t>Параметры1.xls</t>
  </si>
  <si>
    <t>- имя последнего использованного файла содержащего параметры</t>
  </si>
  <si>
    <t>Параметры Объектной сметы для автоопределения настроек</t>
  </si>
  <si>
    <t>- Режим расчета: 1 - ресурсный / 2 - с построчной индексацией (ТСН Москва) / 3 - с построчной индексацией (ТЕР, ФЕР) / 4 - с итоговой индексацией (по статьям) / 5 - с итоговой индексацией (за итогом сметы)</t>
  </si>
  <si>
    <t>- Вид документа (1 - один уровень цен / 2 - два уровня цен)</t>
  </si>
  <si>
    <t>- Расчет за итогом сметы (1 - есть / 0 - нет)</t>
  </si>
  <si>
    <t>- Уровень цен, использованный последний раз (1 - Базовый / 2 - Текущий / 3 - Расчет за итогом сметы)</t>
  </si>
  <si>
    <t>- Детализация расчета за итогом сметы (1 - на Объект (на отдельном листе) / 2 - на Объект (под сметой) / 3 - на каждую Локальную смету / 4 - на Разделы / 5 - на Подразделы)</t>
  </si>
  <si>
    <t>- Способ расчета, использованный последний раз (0 - по сводному / 1 - по статьям / 2 - оба, по статьям и по сводному)</t>
  </si>
  <si>
    <t>- Базовый уровень рассчитанный в локальной смете (0 - нет / &gt; 0 - есть)</t>
  </si>
  <si>
    <t>- номер последнего сформированного листа</t>
  </si>
  <si>
    <t>ВЕДОМОСТЬ ОБЪЕМОВ РАБОТ</t>
  </si>
  <si>
    <t xml:space="preserve">  </t>
  </si>
  <si>
    <t>№ п/п</t>
  </si>
  <si>
    <t>Наименование работ и затрат</t>
  </si>
  <si>
    <t xml:space="preserve">Локальная смета: </t>
  </si>
  <si>
    <t xml:space="preserve"> 5.12.6.3</t>
  </si>
  <si>
    <t xml:space="preserve"> Пуско-наладка противодымной вентиляции</t>
  </si>
  <si>
    <t>Конец</t>
  </si>
  <si>
    <t xml:space="preserve">на объекте:«Комплекс из 2-х многоквартирных домов со встроенными нежилыми помещениями поз.18.1 и 18.2, расположенный в 32, 33 микрорайонах в г. Липецке 
на земельном участке с кадастровым номером 48:20:0043601:296 
1-й этап строительства-корпус 1 (поз. 18.1)»
</t>
  </si>
  <si>
    <t>на комплекс работ по пуско-наладке противодымной вентиляции</t>
  </si>
  <si>
    <t>Единица измерения</t>
  </si>
  <si>
    <t>Количество</t>
  </si>
  <si>
    <t>Приложение №3</t>
  </si>
  <si>
    <t>Составил : Руководитель  ПТО</t>
  </si>
  <si>
    <t xml:space="preserve">  ООО "ОДСК-Строй Липецк" _____________________  Окороков А.В.</t>
  </si>
  <si>
    <t>к Техническому заданию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</si>
</sst>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b/>
      <sz val="10"/>
      <color indexed="14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rgb="FFFFFFFF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Arial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 vertical="top"/>
    </xf>
    <xf numFmtId="0" fontId="10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14" fontId="0" fillId="0" borderId="0" xfId="0" applyNumberFormat="1"/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/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49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6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9"/>
  <sheetViews>
    <sheetView tabSelected="1" view="pageBreakPreview" zoomScale="115" zoomScaleNormal="130" zoomScaleSheetLayoutView="115" workbookViewId="0">
      <selection activeCell="I7" sqref="I7"/>
    </sheetView>
  </sheetViews>
  <sheetFormatPr defaultRowHeight="12.75" x14ac:dyDescent="0.2"/>
  <cols>
    <col min="1" max="1" width="8.7109375" customWidth="1"/>
    <col min="2" max="2" width="57.85546875" customWidth="1"/>
    <col min="3" max="3" width="12.42578125" customWidth="1"/>
    <col min="4" max="4" width="13.140625" customWidth="1"/>
    <col min="25" max="69" width="0" hidden="1" customWidth="1"/>
    <col min="70" max="70" width="80.7109375" hidden="1" customWidth="1"/>
    <col min="71" max="71" width="0" hidden="1" customWidth="1"/>
    <col min="72" max="72" width="80.7109375" hidden="1" customWidth="1"/>
    <col min="73" max="77" width="0" hidden="1" customWidth="1"/>
    <col min="78" max="78" width="21.7109375" hidden="1" customWidth="1"/>
    <col min="79" max="256" width="0" hidden="1" customWidth="1"/>
  </cols>
  <sheetData>
    <row r="1" spans="1:255" ht="15.75" x14ac:dyDescent="0.25">
      <c r="A1" s="10"/>
      <c r="B1" s="10"/>
      <c r="C1" s="31" t="s">
        <v>183</v>
      </c>
      <c r="D1" s="31"/>
    </row>
    <row r="2" spans="1:255" ht="15.75" x14ac:dyDescent="0.25">
      <c r="B2" s="31" t="s">
        <v>186</v>
      </c>
      <c r="C2" s="31"/>
      <c r="D2" s="31"/>
    </row>
    <row r="4" spans="1:255" ht="18.75" x14ac:dyDescent="0.3">
      <c r="A4" s="32" t="s">
        <v>171</v>
      </c>
      <c r="B4" s="32"/>
      <c r="C4" s="32"/>
      <c r="D4" s="32"/>
    </row>
    <row r="5" spans="1:255" x14ac:dyDescent="0.2">
      <c r="A5" s="33" t="s">
        <v>172</v>
      </c>
      <c r="B5" s="34"/>
      <c r="C5" s="34"/>
      <c r="D5" s="34"/>
    </row>
    <row r="6" spans="1:255" ht="18.75" x14ac:dyDescent="0.3">
      <c r="A6" s="35" t="s">
        <v>180</v>
      </c>
      <c r="B6" s="35"/>
      <c r="C6" s="35"/>
      <c r="D6" s="35"/>
    </row>
    <row r="7" spans="1:255" ht="83.25" customHeight="1" thickBot="1" x14ac:dyDescent="0.25">
      <c r="A7" s="36" t="s">
        <v>179</v>
      </c>
      <c r="B7" s="36"/>
      <c r="C7" s="36"/>
      <c r="D7" s="36"/>
    </row>
    <row r="8" spans="1:255" x14ac:dyDescent="0.2">
      <c r="A8" s="28" t="s">
        <v>173</v>
      </c>
      <c r="B8" s="28" t="s">
        <v>174</v>
      </c>
      <c r="C8" s="28" t="s">
        <v>181</v>
      </c>
      <c r="D8" s="28" t="s">
        <v>182</v>
      </c>
    </row>
    <row r="9" spans="1:255" x14ac:dyDescent="0.2">
      <c r="A9" s="29"/>
      <c r="B9" s="29"/>
      <c r="C9" s="29"/>
      <c r="D9" s="29"/>
    </row>
    <row r="10" spans="1:255" x14ac:dyDescent="0.2">
      <c r="A10" s="29"/>
      <c r="B10" s="29"/>
      <c r="C10" s="29"/>
      <c r="D10" s="29"/>
    </row>
    <row r="11" spans="1:255" ht="13.5" thickBot="1" x14ac:dyDescent="0.25">
      <c r="A11" s="30"/>
      <c r="B11" s="30"/>
      <c r="C11" s="30"/>
      <c r="D11" s="30"/>
    </row>
    <row r="12" spans="1:255" ht="13.5" hidden="1" thickBot="1" x14ac:dyDescent="0.25">
      <c r="A12" s="12">
        <v>1</v>
      </c>
      <c r="B12" s="12">
        <v>2</v>
      </c>
      <c r="C12" s="12">
        <v>3</v>
      </c>
      <c r="D12" s="12">
        <v>4</v>
      </c>
    </row>
    <row r="13" spans="1:255" ht="39.75" customHeight="1" x14ac:dyDescent="0.2">
      <c r="A13" s="14">
        <v>1</v>
      </c>
      <c r="B13" s="15" t="s">
        <v>15</v>
      </c>
      <c r="C13" s="20" t="s">
        <v>16</v>
      </c>
      <c r="D13" s="16">
        <v>8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</row>
    <row r="14" spans="1:255" ht="31.5" x14ac:dyDescent="0.2">
      <c r="A14" s="17">
        <v>2</v>
      </c>
      <c r="B14" s="18" t="s">
        <v>25</v>
      </c>
      <c r="C14" s="21" t="s">
        <v>16</v>
      </c>
      <c r="D14" s="19">
        <v>2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</row>
    <row r="15" spans="1:255" ht="15.75" x14ac:dyDescent="0.2">
      <c r="A15" s="25"/>
      <c r="B15" s="26"/>
      <c r="C15" s="25"/>
      <c r="D15" s="27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</row>
    <row r="16" spans="1:255" ht="15.75" x14ac:dyDescent="0.2">
      <c r="A16" s="25"/>
      <c r="B16" s="26"/>
      <c r="C16" s="25"/>
      <c r="D16" s="27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</row>
    <row r="17" spans="1:4" x14ac:dyDescent="0.2">
      <c r="A17" s="13"/>
      <c r="B17" s="13"/>
    </row>
    <row r="18" spans="1:4" ht="15.75" x14ac:dyDescent="0.25">
      <c r="A18" s="23" t="s">
        <v>184</v>
      </c>
      <c r="D18" s="22"/>
    </row>
    <row r="19" spans="1:4" ht="15.75" x14ac:dyDescent="0.2">
      <c r="A19" s="24"/>
      <c r="B19" s="24" t="s">
        <v>185</v>
      </c>
      <c r="C19" s="24"/>
    </row>
  </sheetData>
  <mergeCells count="10">
    <mergeCell ref="A8:A11"/>
    <mergeCell ref="B8:B11"/>
    <mergeCell ref="C8:C11"/>
    <mergeCell ref="D8:D11"/>
    <mergeCell ref="C1:D1"/>
    <mergeCell ref="A4:D4"/>
    <mergeCell ref="A5:D5"/>
    <mergeCell ref="A6:D6"/>
    <mergeCell ref="A7:D7"/>
    <mergeCell ref="B2:D2"/>
  </mergeCells>
  <printOptions horizontalCentered="1"/>
  <pageMargins left="0.78740157480314998" right="0.39370078740157499" top="0.39370078740157499" bottom="0.39370078740157499" header="0" footer="0"/>
  <pageSetup paperSize="9" orientation="portrait" r:id="rId1"/>
  <headerFooter>
    <oddHeader>&amp;CСтраница &amp;P из &amp;N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defaultRowHeight="12.75" x14ac:dyDescent="0.2"/>
  <sheetData>
    <row r="1" spans="1:6" x14ac:dyDescent="0.2">
      <c r="B1" t="s">
        <v>162</v>
      </c>
    </row>
    <row r="3" spans="1:6" x14ac:dyDescent="0.2">
      <c r="A3">
        <v>0</v>
      </c>
      <c r="B3" t="s">
        <v>163</v>
      </c>
    </row>
    <row r="4" spans="1:6" x14ac:dyDescent="0.2">
      <c r="A4">
        <v>1</v>
      </c>
      <c r="B4" t="s">
        <v>164</v>
      </c>
    </row>
    <row r="5" spans="1:6" x14ac:dyDescent="0.2">
      <c r="A5">
        <v>0</v>
      </c>
      <c r="B5" t="s">
        <v>165</v>
      </c>
    </row>
    <row r="6" spans="1:6" x14ac:dyDescent="0.2">
      <c r="A6">
        <v>1</v>
      </c>
      <c r="B6" t="s">
        <v>166</v>
      </c>
    </row>
    <row r="7" spans="1:6" x14ac:dyDescent="0.2">
      <c r="A7">
        <v>0</v>
      </c>
      <c r="B7" t="s">
        <v>167</v>
      </c>
    </row>
    <row r="8" spans="1:6" x14ac:dyDescent="0.2">
      <c r="A8">
        <v>2</v>
      </c>
      <c r="B8" t="s">
        <v>168</v>
      </c>
    </row>
    <row r="9" spans="1:6" x14ac:dyDescent="0.2">
      <c r="A9">
        <v>0</v>
      </c>
      <c r="B9" t="s">
        <v>169</v>
      </c>
    </row>
    <row r="13" spans="1:6" x14ac:dyDescent="0.2">
      <c r="A13">
        <v>3</v>
      </c>
      <c r="B13" t="s">
        <v>175</v>
      </c>
      <c r="D13" t="s">
        <v>176</v>
      </c>
      <c r="F13" t="s">
        <v>177</v>
      </c>
    </row>
    <row r="14" spans="1:6" x14ac:dyDescent="0.2">
      <c r="A14">
        <v>999</v>
      </c>
      <c r="B14" t="s">
        <v>178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118"/>
  <sheetViews>
    <sheetView workbookViewId="0">
      <selection activeCell="A114" sqref="A114:AN114"/>
    </sheetView>
  </sheetViews>
  <sheetFormatPr defaultColWidth="9.140625" defaultRowHeight="12.75" x14ac:dyDescent="0.2"/>
  <cols>
    <col min="1" max="256" width="9.140625" customWidth="1"/>
  </cols>
  <sheetData>
    <row r="1" spans="1:246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62522</v>
      </c>
      <c r="M1">
        <v>49542862</v>
      </c>
      <c r="N1">
        <v>11</v>
      </c>
      <c r="O1">
        <v>7</v>
      </c>
      <c r="P1">
        <v>0</v>
      </c>
      <c r="Q1">
        <v>3</v>
      </c>
    </row>
    <row r="5" spans="1:246" x14ac:dyDescent="0.2">
      <c r="IK5">
        <v>1</v>
      </c>
      <c r="IL5" t="s">
        <v>170</v>
      </c>
    </row>
    <row r="6" spans="1:246" x14ac:dyDescent="0.2">
      <c r="IK6">
        <v>350</v>
      </c>
      <c r="IL6" t="s">
        <v>158</v>
      </c>
    </row>
    <row r="7" spans="1:246" x14ac:dyDescent="0.2">
      <c r="IK7">
        <v>1</v>
      </c>
      <c r="IL7" t="s">
        <v>159</v>
      </c>
    </row>
    <row r="9" spans="1:246" x14ac:dyDescent="0.2">
      <c r="IK9" s="9" t="s">
        <v>160</v>
      </c>
      <c r="IL9" t="s">
        <v>161</v>
      </c>
    </row>
    <row r="10" spans="1:246" x14ac:dyDescent="0.2">
      <c r="IK10">
        <v>1</v>
      </c>
      <c r="IL10" t="s">
        <v>155</v>
      </c>
    </row>
    <row r="11" spans="1:246" x14ac:dyDescent="0.2">
      <c r="IK11" t="s">
        <v>156</v>
      </c>
      <c r="IL11" t="s">
        <v>157</v>
      </c>
    </row>
    <row r="12" spans="1:246" x14ac:dyDescent="0.2">
      <c r="A12" s="1">
        <v>1</v>
      </c>
      <c r="B12" s="1">
        <v>113</v>
      </c>
      <c r="C12" s="1">
        <v>0</v>
      </c>
      <c r="D12" s="1">
        <f>ROW(A57)</f>
        <v>57</v>
      </c>
      <c r="E12" s="1">
        <v>0</v>
      </c>
      <c r="F12" s="1" t="s">
        <v>4</v>
      </c>
      <c r="G12" s="1" t="s">
        <v>4</v>
      </c>
      <c r="H12" s="1" t="s">
        <v>3</v>
      </c>
      <c r="I12" s="1">
        <v>0</v>
      </c>
      <c r="J12" s="1" t="s">
        <v>5</v>
      </c>
      <c r="K12" s="1">
        <v>0</v>
      </c>
      <c r="L12" s="1">
        <v>0</v>
      </c>
      <c r="M12" s="1">
        <v>11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3</v>
      </c>
      <c r="CB12" s="1" t="s">
        <v>3</v>
      </c>
      <c r="CC12" s="1" t="s">
        <v>3</v>
      </c>
      <c r="CD12" s="1" t="s">
        <v>3</v>
      </c>
      <c r="CE12" s="1" t="s">
        <v>10</v>
      </c>
      <c r="CF12" s="1">
        <v>0</v>
      </c>
      <c r="CG12" s="1">
        <v>0</v>
      </c>
      <c r="CH12" s="1">
        <v>489201672</v>
      </c>
      <c r="CI12" s="1" t="s">
        <v>3</v>
      </c>
      <c r="CJ12" s="1" t="s">
        <v>3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246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 x14ac:dyDescent="0.2">
      <c r="A18" s="2">
        <v>52</v>
      </c>
      <c r="B18" s="2">
        <f t="shared" ref="B18:G18" si="0">B57</f>
        <v>113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5.12.6.3 Пуско-наладка противодымной вентиляции (Лип. 18.1) Р</v>
      </c>
      <c r="G18" s="2" t="str">
        <f t="shared" si="0"/>
        <v>5.12.6.3 Пуско-наладка противодымной вентиляции (Лип. 18.1) Р</v>
      </c>
      <c r="H18" s="2"/>
      <c r="I18" s="2"/>
      <c r="J18" s="2"/>
      <c r="K18" s="2"/>
      <c r="L18" s="2"/>
      <c r="M18" s="2"/>
      <c r="N18" s="2"/>
      <c r="O18" s="2">
        <f t="shared" ref="O18:AT18" si="1">O57</f>
        <v>468864</v>
      </c>
      <c r="P18" s="2">
        <f t="shared" si="1"/>
        <v>0</v>
      </c>
      <c r="Q18" s="2">
        <f t="shared" si="1"/>
        <v>0</v>
      </c>
      <c r="R18" s="2">
        <f t="shared" si="1"/>
        <v>0</v>
      </c>
      <c r="S18" s="2">
        <f t="shared" si="1"/>
        <v>468864</v>
      </c>
      <c r="T18" s="2">
        <f t="shared" si="1"/>
        <v>0</v>
      </c>
      <c r="U18" s="2">
        <f t="shared" si="1"/>
        <v>1059.8400000000001</v>
      </c>
      <c r="V18" s="2">
        <f t="shared" si="1"/>
        <v>0</v>
      </c>
      <c r="W18" s="2">
        <f t="shared" si="1"/>
        <v>0</v>
      </c>
      <c r="X18" s="2">
        <f t="shared" si="1"/>
        <v>346959</v>
      </c>
      <c r="Y18" s="2">
        <f t="shared" si="1"/>
        <v>168791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984614</v>
      </c>
      <c r="AS18" s="2">
        <f t="shared" si="1"/>
        <v>0</v>
      </c>
      <c r="AT18" s="2">
        <f t="shared" si="1"/>
        <v>0</v>
      </c>
      <c r="AU18" s="2">
        <f t="shared" ref="AU18:BZ18" si="2">AU57</f>
        <v>984614</v>
      </c>
      <c r="AV18" s="2">
        <f t="shared" si="2"/>
        <v>0</v>
      </c>
      <c r="AW18" s="2">
        <f t="shared" si="2"/>
        <v>0</v>
      </c>
      <c r="AX18" s="2">
        <f t="shared" si="2"/>
        <v>0</v>
      </c>
      <c r="AY18" s="2">
        <f t="shared" si="2"/>
        <v>0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CA57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DG57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EM57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FS57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 x14ac:dyDescent="0.2">
      <c r="A20" s="1">
        <v>3</v>
      </c>
      <c r="B20" s="1">
        <v>1</v>
      </c>
      <c r="C20" s="1"/>
      <c r="D20" s="1">
        <f>ROW(A27)</f>
        <v>27</v>
      </c>
      <c r="E20" s="1"/>
      <c r="F20" s="1" t="s">
        <v>11</v>
      </c>
      <c r="G20" s="1" t="s">
        <v>12</v>
      </c>
      <c r="H20" s="1" t="s">
        <v>3</v>
      </c>
      <c r="I20" s="1">
        <v>0</v>
      </c>
      <c r="J20" s="1" t="s">
        <v>3</v>
      </c>
      <c r="K20" s="1">
        <v>-1</v>
      </c>
      <c r="L20" s="1" t="s">
        <v>11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 x14ac:dyDescent="0.2">
      <c r="A22" s="2">
        <v>52</v>
      </c>
      <c r="B22" s="2">
        <f t="shared" ref="B22:G22" si="7">B27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5.12.6.3</v>
      </c>
      <c r="G22" s="2" t="str">
        <f t="shared" si="7"/>
        <v>Пуско-наладка противодымной вентиляции</v>
      </c>
      <c r="H22" s="2"/>
      <c r="I22" s="2"/>
      <c r="J22" s="2"/>
      <c r="K22" s="2"/>
      <c r="L22" s="2"/>
      <c r="M22" s="2"/>
      <c r="N22" s="2"/>
      <c r="O22" s="2">
        <f t="shared" ref="O22:AT22" si="8">O27</f>
        <v>468864</v>
      </c>
      <c r="P22" s="2">
        <f t="shared" si="8"/>
        <v>0</v>
      </c>
      <c r="Q22" s="2">
        <f t="shared" si="8"/>
        <v>0</v>
      </c>
      <c r="R22" s="2">
        <f t="shared" si="8"/>
        <v>0</v>
      </c>
      <c r="S22" s="2">
        <f t="shared" si="8"/>
        <v>468864</v>
      </c>
      <c r="T22" s="2">
        <f t="shared" si="8"/>
        <v>0</v>
      </c>
      <c r="U22" s="2">
        <f t="shared" si="8"/>
        <v>1059.8400000000001</v>
      </c>
      <c r="V22" s="2">
        <f t="shared" si="8"/>
        <v>0</v>
      </c>
      <c r="W22" s="2">
        <f t="shared" si="8"/>
        <v>0</v>
      </c>
      <c r="X22" s="2">
        <f t="shared" si="8"/>
        <v>346959</v>
      </c>
      <c r="Y22" s="2">
        <f t="shared" si="8"/>
        <v>168791</v>
      </c>
      <c r="Z22" s="2">
        <f t="shared" si="8"/>
        <v>0</v>
      </c>
      <c r="AA22" s="2">
        <f t="shared" si="8"/>
        <v>0</v>
      </c>
      <c r="AB22" s="2">
        <f t="shared" si="8"/>
        <v>468864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468864</v>
      </c>
      <c r="AG22" s="2">
        <f t="shared" si="8"/>
        <v>0</v>
      </c>
      <c r="AH22" s="2">
        <f t="shared" si="8"/>
        <v>1059.8400000000001</v>
      </c>
      <c r="AI22" s="2">
        <f t="shared" si="8"/>
        <v>0</v>
      </c>
      <c r="AJ22" s="2">
        <f t="shared" si="8"/>
        <v>0</v>
      </c>
      <c r="AK22" s="2">
        <f t="shared" si="8"/>
        <v>346959</v>
      </c>
      <c r="AL22" s="2">
        <f t="shared" si="8"/>
        <v>168791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984614</v>
      </c>
      <c r="AS22" s="2">
        <f t="shared" si="8"/>
        <v>0</v>
      </c>
      <c r="AT22" s="2">
        <f t="shared" si="8"/>
        <v>0</v>
      </c>
      <c r="AU22" s="2">
        <f t="shared" ref="AU22:BZ22" si="9">AU27</f>
        <v>984614</v>
      </c>
      <c r="AV22" s="2">
        <f t="shared" si="9"/>
        <v>0</v>
      </c>
      <c r="AW22" s="2">
        <f t="shared" si="9"/>
        <v>0</v>
      </c>
      <c r="AX22" s="2">
        <f t="shared" si="9"/>
        <v>0</v>
      </c>
      <c r="AY22" s="2">
        <f t="shared" si="9"/>
        <v>0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CA27</f>
        <v>984614</v>
      </c>
      <c r="CB22" s="2">
        <f t="shared" si="10"/>
        <v>0</v>
      </c>
      <c r="CC22" s="2">
        <f t="shared" si="10"/>
        <v>0</v>
      </c>
      <c r="CD22" s="2">
        <f t="shared" si="10"/>
        <v>984614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DG27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EM27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FS27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 x14ac:dyDescent="0.2">
      <c r="A24">
        <v>17</v>
      </c>
      <c r="B24">
        <v>1</v>
      </c>
      <c r="C24">
        <f>ROW(SmtRes!A4)</f>
        <v>4</v>
      </c>
      <c r="D24">
        <f>ROW(EtalonRes!A4)</f>
        <v>4</v>
      </c>
      <c r="E24" t="s">
        <v>13</v>
      </c>
      <c r="F24" t="s">
        <v>14</v>
      </c>
      <c r="G24" t="s">
        <v>15</v>
      </c>
      <c r="H24" t="s">
        <v>16</v>
      </c>
      <c r="I24">
        <v>8</v>
      </c>
      <c r="J24">
        <v>0</v>
      </c>
      <c r="K24">
        <v>8</v>
      </c>
      <c r="O24">
        <f>ROUND(CP24,0)</f>
        <v>364800</v>
      </c>
      <c r="P24">
        <f>ROUND(CQ24*I24,0)</f>
        <v>0</v>
      </c>
      <c r="Q24">
        <f>ROUND(CR24*I24,0)</f>
        <v>0</v>
      </c>
      <c r="R24">
        <f>ROUND(CS24*I24,0)</f>
        <v>0</v>
      </c>
      <c r="S24">
        <f>ROUND(CT24*I24,0)</f>
        <v>364800</v>
      </c>
      <c r="T24">
        <f>ROUND(CU24*I24,0)</f>
        <v>0</v>
      </c>
      <c r="U24">
        <f>CV24*I24</f>
        <v>829.44</v>
      </c>
      <c r="V24">
        <f>CW24*I24</f>
        <v>0</v>
      </c>
      <c r="W24">
        <f>ROUND(CX24*I24,0)</f>
        <v>0</v>
      </c>
      <c r="X24">
        <f>ROUND(CY24,0)</f>
        <v>269952</v>
      </c>
      <c r="Y24">
        <f>ROUND(CZ24,0)</f>
        <v>131328</v>
      </c>
      <c r="AA24">
        <v>51663455</v>
      </c>
      <c r="AB24">
        <f>ROUND((AC24+AD24+AF24),2)</f>
        <v>1365.68</v>
      </c>
      <c r="AC24">
        <f>ROUND((ES24),2)</f>
        <v>0</v>
      </c>
      <c r="AD24">
        <f>ROUND((((ET24)-(EU24))+AE24),2)</f>
        <v>0</v>
      </c>
      <c r="AE24">
        <f>ROUND((EU24),2)</f>
        <v>0</v>
      </c>
      <c r="AF24">
        <f>ROUND((EV24),2)</f>
        <v>1365.68</v>
      </c>
      <c r="AG24">
        <f>ROUND((AP24),2)</f>
        <v>0</v>
      </c>
      <c r="AH24">
        <f>(EW24)</f>
        <v>103.68</v>
      </c>
      <c r="AI24">
        <f>(EX24)</f>
        <v>0</v>
      </c>
      <c r="AJ24">
        <f>(AS24)</f>
        <v>0</v>
      </c>
      <c r="AK24">
        <v>1365.68</v>
      </c>
      <c r="AL24">
        <v>0</v>
      </c>
      <c r="AM24">
        <v>0</v>
      </c>
      <c r="AN24">
        <v>0</v>
      </c>
      <c r="AO24">
        <v>1365.68</v>
      </c>
      <c r="AP24">
        <v>0</v>
      </c>
      <c r="AQ24">
        <v>103.68</v>
      </c>
      <c r="AR24">
        <v>0</v>
      </c>
      <c r="AS24">
        <v>0</v>
      </c>
      <c r="AT24">
        <v>74</v>
      </c>
      <c r="AU24">
        <v>36</v>
      </c>
      <c r="AV24">
        <v>1</v>
      </c>
      <c r="AW24">
        <v>1</v>
      </c>
      <c r="AZ24">
        <v>1</v>
      </c>
      <c r="BA24">
        <v>33.39</v>
      </c>
      <c r="BB24">
        <v>13.26</v>
      </c>
      <c r="BC24">
        <v>9.11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4</v>
      </c>
      <c r="BJ24" t="s">
        <v>17</v>
      </c>
      <c r="BM24">
        <v>200003</v>
      </c>
      <c r="BN24">
        <v>0</v>
      </c>
      <c r="BO24" t="s">
        <v>3</v>
      </c>
      <c r="BP24">
        <v>0</v>
      </c>
      <c r="BQ24">
        <v>4</v>
      </c>
      <c r="BR24">
        <v>0</v>
      </c>
      <c r="BS24">
        <v>33.39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74</v>
      </c>
      <c r="CA24">
        <v>36</v>
      </c>
      <c r="CB24" t="s">
        <v>3</v>
      </c>
      <c r="CE24">
        <v>0</v>
      </c>
      <c r="CF24">
        <v>0</v>
      </c>
      <c r="CG24">
        <v>0</v>
      </c>
      <c r="CM24">
        <v>0</v>
      </c>
      <c r="CN24" t="s">
        <v>3</v>
      </c>
      <c r="CO24">
        <v>0</v>
      </c>
      <c r="CP24">
        <f>(P24+Q24+S24)</f>
        <v>364800</v>
      </c>
      <c r="CQ24">
        <f>AC24*BC24</f>
        <v>0</v>
      </c>
      <c r="CR24">
        <f>AD24*BB24</f>
        <v>0</v>
      </c>
      <c r="CS24">
        <f>AE24*BS24</f>
        <v>0</v>
      </c>
      <c r="CT24">
        <f>AF24*BA24</f>
        <v>45600.055200000003</v>
      </c>
      <c r="CU24">
        <f t="shared" ref="CU24:CX25" si="14">AG24</f>
        <v>0</v>
      </c>
      <c r="CV24">
        <f t="shared" si="14"/>
        <v>103.68</v>
      </c>
      <c r="CW24">
        <f t="shared" si="14"/>
        <v>0</v>
      </c>
      <c r="CX24">
        <f t="shared" si="14"/>
        <v>0</v>
      </c>
      <c r="CY24">
        <f>(((S24+R24)*AT24)/100)</f>
        <v>269952</v>
      </c>
      <c r="CZ24">
        <f>(((S24+R24)*AU24)/100)</f>
        <v>131328</v>
      </c>
      <c r="DC24" t="s">
        <v>3</v>
      </c>
      <c r="DD24" t="s">
        <v>3</v>
      </c>
      <c r="DE24" t="s">
        <v>3</v>
      </c>
      <c r="DF24" t="s">
        <v>3</v>
      </c>
      <c r="DG24" t="s">
        <v>3</v>
      </c>
      <c r="DH24" t="s">
        <v>3</v>
      </c>
      <c r="DI24" t="s">
        <v>3</v>
      </c>
      <c r="DJ24" t="s">
        <v>3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U24">
        <v>1013</v>
      </c>
      <c r="DV24" t="s">
        <v>16</v>
      </c>
      <c r="DW24" t="s">
        <v>16</v>
      </c>
      <c r="DX24">
        <v>1</v>
      </c>
      <c r="DZ24" t="s">
        <v>3</v>
      </c>
      <c r="EA24" t="s">
        <v>3</v>
      </c>
      <c r="EB24" t="s">
        <v>3</v>
      </c>
      <c r="EC24" t="s">
        <v>3</v>
      </c>
      <c r="EE24">
        <v>50757625</v>
      </c>
      <c r="EF24">
        <v>4</v>
      </c>
      <c r="EG24" t="s">
        <v>18</v>
      </c>
      <c r="EH24">
        <v>83</v>
      </c>
      <c r="EI24" t="s">
        <v>18</v>
      </c>
      <c r="EJ24">
        <v>4</v>
      </c>
      <c r="EK24">
        <v>200003</v>
      </c>
      <c r="EL24" t="s">
        <v>19</v>
      </c>
      <c r="EM24" t="s">
        <v>20</v>
      </c>
      <c r="EO24" t="s">
        <v>3</v>
      </c>
      <c r="EQ24">
        <v>131072</v>
      </c>
      <c r="ER24">
        <v>1365.68</v>
      </c>
      <c r="ES24">
        <v>0</v>
      </c>
      <c r="ET24">
        <v>0</v>
      </c>
      <c r="EU24">
        <v>0</v>
      </c>
      <c r="EV24">
        <v>1365.68</v>
      </c>
      <c r="EW24">
        <v>103.68</v>
      </c>
      <c r="EX24">
        <v>0</v>
      </c>
      <c r="EY24">
        <v>0</v>
      </c>
      <c r="FQ24">
        <v>0</v>
      </c>
      <c r="FR24">
        <f>ROUND(IF(BI24=3,GM24,0),0)</f>
        <v>0</v>
      </c>
      <c r="FS24">
        <v>0</v>
      </c>
      <c r="FX24">
        <v>74</v>
      </c>
      <c r="FY24">
        <v>36</v>
      </c>
      <c r="GA24" t="s">
        <v>3</v>
      </c>
      <c r="GD24">
        <v>1</v>
      </c>
      <c r="GF24">
        <v>782248713</v>
      </c>
      <c r="GG24">
        <v>2</v>
      </c>
      <c r="GH24">
        <v>1</v>
      </c>
      <c r="GI24">
        <v>4</v>
      </c>
      <c r="GJ24">
        <v>0</v>
      </c>
      <c r="GK24">
        <v>0</v>
      </c>
      <c r="GL24">
        <f>ROUND(IF(AND(BH24=3,BI24=3,FS24&lt;&gt;0),P24,0),0)</f>
        <v>0</v>
      </c>
      <c r="GM24">
        <f>ROUND(O24+X24+Y24,0)+GX24</f>
        <v>766080</v>
      </c>
      <c r="GN24">
        <f>IF(OR(BI24=0,BI24=1),GM24,0)</f>
        <v>0</v>
      </c>
      <c r="GO24">
        <f>IF(BI24=2,GM24,0)</f>
        <v>0</v>
      </c>
      <c r="GP24">
        <f>IF(BI24=4,GM24+GX24,0)</f>
        <v>766080</v>
      </c>
      <c r="GR24">
        <v>0</v>
      </c>
      <c r="GS24">
        <v>3</v>
      </c>
      <c r="GT24">
        <v>0</v>
      </c>
      <c r="GU24" t="s">
        <v>3</v>
      </c>
      <c r="GV24">
        <f>ROUND((GT24),2)</f>
        <v>0</v>
      </c>
      <c r="GW24">
        <v>1</v>
      </c>
      <c r="GX24">
        <f>ROUND(HC24*I24,0)</f>
        <v>0</v>
      </c>
      <c r="HA24">
        <v>0</v>
      </c>
      <c r="HB24">
        <v>0</v>
      </c>
      <c r="HC24">
        <f>GV24*GW24</f>
        <v>0</v>
      </c>
      <c r="HE24" t="s">
        <v>3</v>
      </c>
      <c r="HF24" t="s">
        <v>3</v>
      </c>
      <c r="HM24" t="s">
        <v>3</v>
      </c>
      <c r="HN24" t="s">
        <v>21</v>
      </c>
      <c r="HO24" t="s">
        <v>22</v>
      </c>
      <c r="HP24" t="s">
        <v>18</v>
      </c>
      <c r="HQ24" t="s">
        <v>18</v>
      </c>
      <c r="IK24">
        <v>0</v>
      </c>
    </row>
    <row r="25" spans="1:245" x14ac:dyDescent="0.2">
      <c r="A25">
        <v>17</v>
      </c>
      <c r="B25">
        <v>1</v>
      </c>
      <c r="C25">
        <f>ROW(SmtRes!A9)</f>
        <v>9</v>
      </c>
      <c r="D25">
        <f>ROW(EtalonRes!A9)</f>
        <v>9</v>
      </c>
      <c r="E25" t="s">
        <v>23</v>
      </c>
      <c r="F25" t="s">
        <v>24</v>
      </c>
      <c r="G25" t="s">
        <v>25</v>
      </c>
      <c r="H25" t="s">
        <v>16</v>
      </c>
      <c r="I25">
        <v>2</v>
      </c>
      <c r="J25">
        <v>0</v>
      </c>
      <c r="K25">
        <v>2</v>
      </c>
      <c r="O25">
        <f>ROUND(CP25,0)</f>
        <v>104064</v>
      </c>
      <c r="P25">
        <f>ROUND(CQ25*I25,0)</f>
        <v>0</v>
      </c>
      <c r="Q25">
        <f>ROUND(CR25*I25,0)</f>
        <v>0</v>
      </c>
      <c r="R25">
        <f>ROUND(CS25*I25,0)</f>
        <v>0</v>
      </c>
      <c r="S25">
        <f>ROUND(CT25*I25,0)</f>
        <v>104064</v>
      </c>
      <c r="T25">
        <f>ROUND(CU25*I25,0)</f>
        <v>0</v>
      </c>
      <c r="U25">
        <f>CV25*I25</f>
        <v>230.4</v>
      </c>
      <c r="V25">
        <f>CW25*I25</f>
        <v>0</v>
      </c>
      <c r="W25">
        <f>ROUND(CX25*I25,0)</f>
        <v>0</v>
      </c>
      <c r="X25">
        <f>ROUND(CY25,0)</f>
        <v>77007</v>
      </c>
      <c r="Y25">
        <f>ROUND(CZ25,0)</f>
        <v>37463</v>
      </c>
      <c r="AA25">
        <v>51663455</v>
      </c>
      <c r="AB25">
        <f>ROUND((AC25+AD25+AF25),2)</f>
        <v>1558.31</v>
      </c>
      <c r="AC25">
        <f>ROUND((ES25),2)</f>
        <v>0</v>
      </c>
      <c r="AD25">
        <f>ROUND((((ET25)-(EU25))+AE25),2)</f>
        <v>0</v>
      </c>
      <c r="AE25">
        <f>ROUND((EU25),2)</f>
        <v>0</v>
      </c>
      <c r="AF25">
        <f>ROUND((EV25),2)</f>
        <v>1558.31</v>
      </c>
      <c r="AG25">
        <f>ROUND((AP25),2)</f>
        <v>0</v>
      </c>
      <c r="AH25">
        <f>(EW25)</f>
        <v>115.2</v>
      </c>
      <c r="AI25">
        <f>(EX25)</f>
        <v>0</v>
      </c>
      <c r="AJ25">
        <f>(AS25)</f>
        <v>0</v>
      </c>
      <c r="AK25">
        <v>1558.31</v>
      </c>
      <c r="AL25">
        <v>0</v>
      </c>
      <c r="AM25">
        <v>0</v>
      </c>
      <c r="AN25">
        <v>0</v>
      </c>
      <c r="AO25">
        <v>1558.31</v>
      </c>
      <c r="AP25">
        <v>0</v>
      </c>
      <c r="AQ25">
        <v>115.2</v>
      </c>
      <c r="AR25">
        <v>0</v>
      </c>
      <c r="AS25">
        <v>0</v>
      </c>
      <c r="AT25">
        <v>74</v>
      </c>
      <c r="AU25">
        <v>36</v>
      </c>
      <c r="AV25">
        <v>1</v>
      </c>
      <c r="AW25">
        <v>1</v>
      </c>
      <c r="AZ25">
        <v>1</v>
      </c>
      <c r="BA25">
        <v>33.39</v>
      </c>
      <c r="BB25">
        <v>13.26</v>
      </c>
      <c r="BC25">
        <v>9.11</v>
      </c>
      <c r="BD25" t="s">
        <v>3</v>
      </c>
      <c r="BE25" t="s">
        <v>3</v>
      </c>
      <c r="BF25" t="s">
        <v>3</v>
      </c>
      <c r="BG25" t="s">
        <v>3</v>
      </c>
      <c r="BH25">
        <v>0</v>
      </c>
      <c r="BI25">
        <v>4</v>
      </c>
      <c r="BJ25" t="s">
        <v>26</v>
      </c>
      <c r="BM25">
        <v>200003</v>
      </c>
      <c r="BN25">
        <v>0</v>
      </c>
      <c r="BO25" t="s">
        <v>3</v>
      </c>
      <c r="BP25">
        <v>0</v>
      </c>
      <c r="BQ25">
        <v>4</v>
      </c>
      <c r="BR25">
        <v>0</v>
      </c>
      <c r="BS25">
        <v>33.39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74</v>
      </c>
      <c r="CA25">
        <v>36</v>
      </c>
      <c r="CB25" t="s">
        <v>3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>(P25+Q25+S25)</f>
        <v>104064</v>
      </c>
      <c r="CQ25">
        <f>AC25*BC25</f>
        <v>0</v>
      </c>
      <c r="CR25">
        <f>AD25*BB25</f>
        <v>0</v>
      </c>
      <c r="CS25">
        <f>AE25*BS25</f>
        <v>0</v>
      </c>
      <c r="CT25">
        <f>AF25*BA25</f>
        <v>52031.9709</v>
      </c>
      <c r="CU25">
        <f t="shared" si="14"/>
        <v>0</v>
      </c>
      <c r="CV25">
        <f t="shared" si="14"/>
        <v>115.2</v>
      </c>
      <c r="CW25">
        <f t="shared" si="14"/>
        <v>0</v>
      </c>
      <c r="CX25">
        <f t="shared" si="14"/>
        <v>0</v>
      </c>
      <c r="CY25">
        <f>(((S25+R25)*AT25)/100)</f>
        <v>77007.360000000001</v>
      </c>
      <c r="CZ25">
        <f>(((S25+R25)*AU25)/100)</f>
        <v>37463.040000000001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U25">
        <v>1013</v>
      </c>
      <c r="DV25" t="s">
        <v>16</v>
      </c>
      <c r="DW25" t="s">
        <v>16</v>
      </c>
      <c r="DX25">
        <v>1</v>
      </c>
      <c r="DZ25" t="s">
        <v>3</v>
      </c>
      <c r="EA25" t="s">
        <v>3</v>
      </c>
      <c r="EB25" t="s">
        <v>3</v>
      </c>
      <c r="EC25" t="s">
        <v>3</v>
      </c>
      <c r="EE25">
        <v>50757625</v>
      </c>
      <c r="EF25">
        <v>4</v>
      </c>
      <c r="EG25" t="s">
        <v>18</v>
      </c>
      <c r="EH25">
        <v>83</v>
      </c>
      <c r="EI25" t="s">
        <v>18</v>
      </c>
      <c r="EJ25">
        <v>4</v>
      </c>
      <c r="EK25">
        <v>200003</v>
      </c>
      <c r="EL25" t="s">
        <v>19</v>
      </c>
      <c r="EM25" t="s">
        <v>20</v>
      </c>
      <c r="EO25" t="s">
        <v>3</v>
      </c>
      <c r="EQ25">
        <v>131072</v>
      </c>
      <c r="ER25">
        <v>1558.31</v>
      </c>
      <c r="ES25">
        <v>0</v>
      </c>
      <c r="ET25">
        <v>0</v>
      </c>
      <c r="EU25">
        <v>0</v>
      </c>
      <c r="EV25">
        <v>1558.31</v>
      </c>
      <c r="EW25">
        <v>115.2</v>
      </c>
      <c r="EX25">
        <v>0</v>
      </c>
      <c r="EY25">
        <v>0</v>
      </c>
      <c r="FQ25">
        <v>0</v>
      </c>
      <c r="FR25">
        <f>ROUND(IF(BI25=3,GM25,0),0)</f>
        <v>0</v>
      </c>
      <c r="FS25">
        <v>0</v>
      </c>
      <c r="FX25">
        <v>74</v>
      </c>
      <c r="FY25">
        <v>36</v>
      </c>
      <c r="GA25" t="s">
        <v>3</v>
      </c>
      <c r="GD25">
        <v>1</v>
      </c>
      <c r="GF25">
        <v>1558332324</v>
      </c>
      <c r="GG25">
        <v>2</v>
      </c>
      <c r="GH25">
        <v>1</v>
      </c>
      <c r="GI25">
        <v>4</v>
      </c>
      <c r="GJ25">
        <v>0</v>
      </c>
      <c r="GK25">
        <v>0</v>
      </c>
      <c r="GL25">
        <f>ROUND(IF(AND(BH25=3,BI25=3,FS25&lt;&gt;0),P25,0),0)</f>
        <v>0</v>
      </c>
      <c r="GM25">
        <f>ROUND(O25+X25+Y25,0)+GX25</f>
        <v>218534</v>
      </c>
      <c r="GN25">
        <f>IF(OR(BI25=0,BI25=1),GM25,0)</f>
        <v>0</v>
      </c>
      <c r="GO25">
        <f>IF(BI25=2,GM25,0)</f>
        <v>0</v>
      </c>
      <c r="GP25">
        <f>IF(BI25=4,GM25+GX25,0)</f>
        <v>218534</v>
      </c>
      <c r="GR25">
        <v>0</v>
      </c>
      <c r="GS25">
        <v>3</v>
      </c>
      <c r="GT25">
        <v>0</v>
      </c>
      <c r="GU25" t="s">
        <v>3</v>
      </c>
      <c r="GV25">
        <f>ROUND((GT25),2)</f>
        <v>0</v>
      </c>
      <c r="GW25">
        <v>1</v>
      </c>
      <c r="GX25">
        <f>ROUND(HC25*I25,0)</f>
        <v>0</v>
      </c>
      <c r="HA25">
        <v>0</v>
      </c>
      <c r="HB25">
        <v>0</v>
      </c>
      <c r="HC25">
        <f>GV25*GW25</f>
        <v>0</v>
      </c>
      <c r="HE25" t="s">
        <v>3</v>
      </c>
      <c r="HF25" t="s">
        <v>3</v>
      </c>
      <c r="HM25" t="s">
        <v>3</v>
      </c>
      <c r="HN25" t="s">
        <v>21</v>
      </c>
      <c r="HO25" t="s">
        <v>22</v>
      </c>
      <c r="HP25" t="s">
        <v>18</v>
      </c>
      <c r="HQ25" t="s">
        <v>18</v>
      </c>
      <c r="IK25">
        <v>0</v>
      </c>
    </row>
    <row r="27" spans="1:245" x14ac:dyDescent="0.2">
      <c r="A27" s="2">
        <v>51</v>
      </c>
      <c r="B27" s="2">
        <f>B20</f>
        <v>1</v>
      </c>
      <c r="C27" s="2">
        <f>A20</f>
        <v>3</v>
      </c>
      <c r="D27" s="2">
        <f>ROW(A20)</f>
        <v>20</v>
      </c>
      <c r="E27" s="2"/>
      <c r="F27" s="2" t="str">
        <f>IF(F20&lt;&gt;"",F20,"")</f>
        <v>5.12.6.3</v>
      </c>
      <c r="G27" s="2" t="str">
        <f>IF(G20&lt;&gt;"",G20,"")</f>
        <v>Пуско-наладка противодымной вентиляции</v>
      </c>
      <c r="H27" s="2">
        <v>0</v>
      </c>
      <c r="I27" s="2"/>
      <c r="J27" s="2"/>
      <c r="K27" s="2"/>
      <c r="L27" s="2"/>
      <c r="M27" s="2"/>
      <c r="N27" s="2"/>
      <c r="O27" s="2">
        <f t="shared" ref="O27:T27" si="15">ROUND(AB27,0)</f>
        <v>468864</v>
      </c>
      <c r="P27" s="2">
        <f t="shared" si="15"/>
        <v>0</v>
      </c>
      <c r="Q27" s="2">
        <f t="shared" si="15"/>
        <v>0</v>
      </c>
      <c r="R27" s="2">
        <f t="shared" si="15"/>
        <v>0</v>
      </c>
      <c r="S27" s="2">
        <f t="shared" si="15"/>
        <v>468864</v>
      </c>
      <c r="T27" s="2">
        <f t="shared" si="15"/>
        <v>0</v>
      </c>
      <c r="U27" s="2">
        <f>AH27</f>
        <v>1059.8400000000001</v>
      </c>
      <c r="V27" s="2">
        <f>AI27</f>
        <v>0</v>
      </c>
      <c r="W27" s="2">
        <f>ROUND(AJ27,0)</f>
        <v>0</v>
      </c>
      <c r="X27" s="2">
        <f>ROUND(AK27,0)</f>
        <v>346959</v>
      </c>
      <c r="Y27" s="2">
        <f>ROUND(AL27,0)</f>
        <v>168791</v>
      </c>
      <c r="Z27" s="2"/>
      <c r="AA27" s="2"/>
      <c r="AB27" s="2">
        <f>ROUND(SUMIF(AA24:AA25,"=51663455",O24:O25),0)</f>
        <v>468864</v>
      </c>
      <c r="AC27" s="2">
        <f>ROUND(SUMIF(AA24:AA25,"=51663455",P24:P25),0)</f>
        <v>0</v>
      </c>
      <c r="AD27" s="2">
        <f>ROUND(SUMIF(AA24:AA25,"=51663455",Q24:Q25),0)</f>
        <v>0</v>
      </c>
      <c r="AE27" s="2">
        <f>ROUND(SUMIF(AA24:AA25,"=51663455",R24:R25),0)</f>
        <v>0</v>
      </c>
      <c r="AF27" s="2">
        <f>ROUND(SUMIF(AA24:AA25,"=51663455",S24:S25),0)</f>
        <v>468864</v>
      </c>
      <c r="AG27" s="2">
        <f>ROUND(SUMIF(AA24:AA25,"=51663455",T24:T25),0)</f>
        <v>0</v>
      </c>
      <c r="AH27" s="2">
        <f>SUMIF(AA24:AA25,"=51663455",U24:U25)</f>
        <v>1059.8400000000001</v>
      </c>
      <c r="AI27" s="2">
        <f>SUMIF(AA24:AA25,"=51663455",V24:V25)</f>
        <v>0</v>
      </c>
      <c r="AJ27" s="2">
        <f>ROUND(SUMIF(AA24:AA25,"=51663455",W24:W25),0)</f>
        <v>0</v>
      </c>
      <c r="AK27" s="2">
        <f>ROUND(SUMIF(AA24:AA25,"=51663455",X24:X25),0)</f>
        <v>346959</v>
      </c>
      <c r="AL27" s="2">
        <f>ROUND(SUMIF(AA24:AA25,"=51663455",Y24:Y25),0)</f>
        <v>168791</v>
      </c>
      <c r="AM27" s="2"/>
      <c r="AN27" s="2"/>
      <c r="AO27" s="2">
        <f t="shared" ref="AO27:BD27" si="16">ROUND(BX27,0)</f>
        <v>0</v>
      </c>
      <c r="AP27" s="2">
        <f t="shared" si="16"/>
        <v>0</v>
      </c>
      <c r="AQ27" s="2">
        <f t="shared" si="16"/>
        <v>0</v>
      </c>
      <c r="AR27" s="2">
        <f t="shared" si="16"/>
        <v>984614</v>
      </c>
      <c r="AS27" s="2">
        <f t="shared" si="16"/>
        <v>0</v>
      </c>
      <c r="AT27" s="2">
        <f t="shared" si="16"/>
        <v>0</v>
      </c>
      <c r="AU27" s="2">
        <f t="shared" si="16"/>
        <v>984614</v>
      </c>
      <c r="AV27" s="2">
        <f t="shared" si="16"/>
        <v>0</v>
      </c>
      <c r="AW27" s="2">
        <f t="shared" si="16"/>
        <v>0</v>
      </c>
      <c r="AX27" s="2">
        <f t="shared" si="16"/>
        <v>0</v>
      </c>
      <c r="AY27" s="2">
        <f t="shared" si="16"/>
        <v>0</v>
      </c>
      <c r="AZ27" s="2">
        <f t="shared" si="16"/>
        <v>0</v>
      </c>
      <c r="BA27" s="2">
        <f t="shared" si="16"/>
        <v>0</v>
      </c>
      <c r="BB27" s="2">
        <f t="shared" si="16"/>
        <v>0</v>
      </c>
      <c r="BC27" s="2">
        <f t="shared" si="16"/>
        <v>0</v>
      </c>
      <c r="BD27" s="2">
        <f t="shared" si="16"/>
        <v>0</v>
      </c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>
        <f>ROUND(SUMIF(AA24:AA25,"=51663455",FQ24:FQ25),0)</f>
        <v>0</v>
      </c>
      <c r="BY27" s="2">
        <f>ROUND(SUMIF(AA24:AA25,"=51663455",FR24:FR25),0)</f>
        <v>0</v>
      </c>
      <c r="BZ27" s="2">
        <f>ROUND(SUMIF(AA24:AA25,"=51663455",GL24:GL25),0)</f>
        <v>0</v>
      </c>
      <c r="CA27" s="2">
        <f>ROUND(SUMIF(AA24:AA25,"=51663455",GM24:GM25),0)</f>
        <v>984614</v>
      </c>
      <c r="CB27" s="2">
        <f>ROUND(SUMIF(AA24:AA25,"=51663455",GN24:GN25),0)</f>
        <v>0</v>
      </c>
      <c r="CC27" s="2">
        <f>ROUND(SUMIF(AA24:AA25,"=51663455",GO24:GO25),0)</f>
        <v>0</v>
      </c>
      <c r="CD27" s="2">
        <f>ROUND(SUMIF(AA24:AA25,"=51663455",GP24:GP25),0)</f>
        <v>984614</v>
      </c>
      <c r="CE27" s="2">
        <f>AC27-BX27</f>
        <v>0</v>
      </c>
      <c r="CF27" s="2">
        <f>AC27-BY27</f>
        <v>0</v>
      </c>
      <c r="CG27" s="2">
        <f>BX27-BZ27</f>
        <v>0</v>
      </c>
      <c r="CH27" s="2">
        <f>AC27-BX27-BY27+BZ27</f>
        <v>0</v>
      </c>
      <c r="CI27" s="2">
        <f>BY27-BZ27</f>
        <v>0</v>
      </c>
      <c r="CJ27" s="2">
        <f>ROUND(SUMIF(AA24:AA25,"=51663455",GX24:GX25),0)</f>
        <v>0</v>
      </c>
      <c r="CK27" s="2">
        <f>ROUND(SUMIF(AA24:AA25,"=51663455",GY24:GY25),0)</f>
        <v>0</v>
      </c>
      <c r="CL27" s="2">
        <f>ROUND(SUMIF(AA24:AA25,"=51663455",GZ24:GZ25),0)</f>
        <v>0</v>
      </c>
      <c r="CM27" s="2">
        <f>ROUND(SUMIF(AA24:AA25,"=51663455",HD24:HD25),0)</f>
        <v>0</v>
      </c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>
        <v>0</v>
      </c>
    </row>
    <row r="29" spans="1:245" x14ac:dyDescent="0.2">
      <c r="A29" s="4">
        <v>50</v>
      </c>
      <c r="B29" s="4">
        <v>0</v>
      </c>
      <c r="C29" s="4">
        <v>0</v>
      </c>
      <c r="D29" s="4">
        <v>1</v>
      </c>
      <c r="E29" s="4">
        <v>201</v>
      </c>
      <c r="F29" s="4">
        <f>ROUND(Source!O27,O29)</f>
        <v>468864</v>
      </c>
      <c r="G29" s="4" t="s">
        <v>27</v>
      </c>
      <c r="H29" s="4" t="s">
        <v>28</v>
      </c>
      <c r="I29" s="4"/>
      <c r="J29" s="4"/>
      <c r="K29" s="4">
        <v>201</v>
      </c>
      <c r="L29" s="4">
        <v>1</v>
      </c>
      <c r="M29" s="4">
        <v>3</v>
      </c>
      <c r="N29" s="4" t="s">
        <v>3</v>
      </c>
      <c r="O29" s="4">
        <v>2</v>
      </c>
      <c r="P29" s="4"/>
      <c r="Q29" s="4"/>
      <c r="R29" s="4"/>
      <c r="S29" s="4"/>
      <c r="T29" s="4"/>
      <c r="U29" s="4"/>
      <c r="V29" s="4"/>
      <c r="W29" s="4">
        <v>468864</v>
      </c>
      <c r="X29" s="4">
        <v>1</v>
      </c>
      <c r="Y29" s="4">
        <v>468864</v>
      </c>
      <c r="Z29" s="4"/>
      <c r="AA29" s="4"/>
      <c r="AB29" s="4"/>
    </row>
    <row r="30" spans="1:245" x14ac:dyDescent="0.2">
      <c r="A30" s="4">
        <v>50</v>
      </c>
      <c r="B30" s="4">
        <v>0</v>
      </c>
      <c r="C30" s="4">
        <v>0</v>
      </c>
      <c r="D30" s="4">
        <v>1</v>
      </c>
      <c r="E30" s="4">
        <v>202</v>
      </c>
      <c r="F30" s="4">
        <f>ROUND(Source!P27,O30)</f>
        <v>0</v>
      </c>
      <c r="G30" s="4" t="s">
        <v>29</v>
      </c>
      <c r="H30" s="4" t="s">
        <v>30</v>
      </c>
      <c r="I30" s="4"/>
      <c r="J30" s="4"/>
      <c r="K30" s="4">
        <v>202</v>
      </c>
      <c r="L30" s="4">
        <v>2</v>
      </c>
      <c r="M30" s="4">
        <v>3</v>
      </c>
      <c r="N30" s="4" t="s">
        <v>3</v>
      </c>
      <c r="O30" s="4">
        <v>2</v>
      </c>
      <c r="P30" s="4"/>
      <c r="Q30" s="4"/>
      <c r="R30" s="4"/>
      <c r="S30" s="4"/>
      <c r="T30" s="4"/>
      <c r="U30" s="4"/>
      <c r="V30" s="4"/>
      <c r="W30" s="4">
        <v>0</v>
      </c>
      <c r="X30" s="4">
        <v>1</v>
      </c>
      <c r="Y30" s="4">
        <v>0</v>
      </c>
      <c r="Z30" s="4"/>
      <c r="AA30" s="4"/>
      <c r="AB30" s="4"/>
    </row>
    <row r="31" spans="1:245" x14ac:dyDescent="0.2">
      <c r="A31" s="4">
        <v>50</v>
      </c>
      <c r="B31" s="4">
        <v>0</v>
      </c>
      <c r="C31" s="4">
        <v>0</v>
      </c>
      <c r="D31" s="4">
        <v>1</v>
      </c>
      <c r="E31" s="4">
        <v>222</v>
      </c>
      <c r="F31" s="4">
        <f>ROUND(Source!AO27,O31)</f>
        <v>0</v>
      </c>
      <c r="G31" s="4" t="s">
        <v>31</v>
      </c>
      <c r="H31" s="4" t="s">
        <v>32</v>
      </c>
      <c r="I31" s="4"/>
      <c r="J31" s="4"/>
      <c r="K31" s="4">
        <v>222</v>
      </c>
      <c r="L31" s="4">
        <v>3</v>
      </c>
      <c r="M31" s="4">
        <v>3</v>
      </c>
      <c r="N31" s="4" t="s">
        <v>3</v>
      </c>
      <c r="O31" s="4">
        <v>2</v>
      </c>
      <c r="P31" s="4"/>
      <c r="Q31" s="4"/>
      <c r="R31" s="4"/>
      <c r="S31" s="4"/>
      <c r="T31" s="4"/>
      <c r="U31" s="4"/>
      <c r="V31" s="4"/>
      <c r="W31" s="4">
        <v>0</v>
      </c>
      <c r="X31" s="4">
        <v>1</v>
      </c>
      <c r="Y31" s="4">
        <v>0</v>
      </c>
      <c r="Z31" s="4"/>
      <c r="AA31" s="4"/>
      <c r="AB31" s="4"/>
    </row>
    <row r="32" spans="1:245" x14ac:dyDescent="0.2">
      <c r="A32" s="4">
        <v>50</v>
      </c>
      <c r="B32" s="4">
        <v>0</v>
      </c>
      <c r="C32" s="4">
        <v>0</v>
      </c>
      <c r="D32" s="4">
        <v>1</v>
      </c>
      <c r="E32" s="4">
        <v>225</v>
      </c>
      <c r="F32" s="4">
        <f>ROUND(Source!AV27,O32)</f>
        <v>0</v>
      </c>
      <c r="G32" s="4" t="s">
        <v>33</v>
      </c>
      <c r="H32" s="4" t="s">
        <v>34</v>
      </c>
      <c r="I32" s="4"/>
      <c r="J32" s="4"/>
      <c r="K32" s="4">
        <v>225</v>
      </c>
      <c r="L32" s="4">
        <v>4</v>
      </c>
      <c r="M32" s="4">
        <v>3</v>
      </c>
      <c r="N32" s="4" t="s">
        <v>3</v>
      </c>
      <c r="O32" s="4">
        <v>2</v>
      </c>
      <c r="P32" s="4"/>
      <c r="Q32" s="4"/>
      <c r="R32" s="4"/>
      <c r="S32" s="4"/>
      <c r="T32" s="4"/>
      <c r="U32" s="4"/>
      <c r="V32" s="4"/>
      <c r="W32" s="4">
        <v>0</v>
      </c>
      <c r="X32" s="4">
        <v>1</v>
      </c>
      <c r="Y32" s="4">
        <v>0</v>
      </c>
      <c r="Z32" s="4"/>
      <c r="AA32" s="4"/>
      <c r="AB32" s="4"/>
    </row>
    <row r="33" spans="1:28" x14ac:dyDescent="0.2">
      <c r="A33" s="4">
        <v>50</v>
      </c>
      <c r="B33" s="4">
        <v>0</v>
      </c>
      <c r="C33" s="4">
        <v>0</v>
      </c>
      <c r="D33" s="4">
        <v>1</v>
      </c>
      <c r="E33" s="4">
        <v>226</v>
      </c>
      <c r="F33" s="4">
        <f>ROUND(Source!AW27,O33)</f>
        <v>0</v>
      </c>
      <c r="G33" s="4" t="s">
        <v>35</v>
      </c>
      <c r="H33" s="4" t="s">
        <v>36</v>
      </c>
      <c r="I33" s="4"/>
      <c r="J33" s="4"/>
      <c r="K33" s="4">
        <v>226</v>
      </c>
      <c r="L33" s="4">
        <v>5</v>
      </c>
      <c r="M33" s="4">
        <v>3</v>
      </c>
      <c r="N33" s="4" t="s">
        <v>3</v>
      </c>
      <c r="O33" s="4">
        <v>2</v>
      </c>
      <c r="P33" s="4"/>
      <c r="Q33" s="4"/>
      <c r="R33" s="4"/>
      <c r="S33" s="4"/>
      <c r="T33" s="4"/>
      <c r="U33" s="4"/>
      <c r="V33" s="4"/>
      <c r="W33" s="4">
        <v>0</v>
      </c>
      <c r="X33" s="4">
        <v>1</v>
      </c>
      <c r="Y33" s="4">
        <v>0</v>
      </c>
      <c r="Z33" s="4"/>
      <c r="AA33" s="4"/>
      <c r="AB33" s="4"/>
    </row>
    <row r="34" spans="1:28" x14ac:dyDescent="0.2">
      <c r="A34" s="4">
        <v>50</v>
      </c>
      <c r="B34" s="4">
        <v>0</v>
      </c>
      <c r="C34" s="4">
        <v>0</v>
      </c>
      <c r="D34" s="4">
        <v>1</v>
      </c>
      <c r="E34" s="4">
        <v>227</v>
      </c>
      <c r="F34" s="4">
        <f>ROUND(Source!AX27,O34)</f>
        <v>0</v>
      </c>
      <c r="G34" s="4" t="s">
        <v>37</v>
      </c>
      <c r="H34" s="4" t="s">
        <v>38</v>
      </c>
      <c r="I34" s="4"/>
      <c r="J34" s="4"/>
      <c r="K34" s="4">
        <v>227</v>
      </c>
      <c r="L34" s="4">
        <v>6</v>
      </c>
      <c r="M34" s="4">
        <v>3</v>
      </c>
      <c r="N34" s="4" t="s">
        <v>3</v>
      </c>
      <c r="O34" s="4">
        <v>2</v>
      </c>
      <c r="P34" s="4"/>
      <c r="Q34" s="4"/>
      <c r="R34" s="4"/>
      <c r="S34" s="4"/>
      <c r="T34" s="4"/>
      <c r="U34" s="4"/>
      <c r="V34" s="4"/>
      <c r="W34" s="4">
        <v>0</v>
      </c>
      <c r="X34" s="4">
        <v>1</v>
      </c>
      <c r="Y34" s="4">
        <v>0</v>
      </c>
      <c r="Z34" s="4"/>
      <c r="AA34" s="4"/>
      <c r="AB34" s="4"/>
    </row>
    <row r="35" spans="1:28" x14ac:dyDescent="0.2">
      <c r="A35" s="4">
        <v>50</v>
      </c>
      <c r="B35" s="4">
        <v>0</v>
      </c>
      <c r="C35" s="4">
        <v>0</v>
      </c>
      <c r="D35" s="4">
        <v>1</v>
      </c>
      <c r="E35" s="4">
        <v>228</v>
      </c>
      <c r="F35" s="4">
        <f>ROUND(Source!AY27,O35)</f>
        <v>0</v>
      </c>
      <c r="G35" s="4" t="s">
        <v>39</v>
      </c>
      <c r="H35" s="4" t="s">
        <v>40</v>
      </c>
      <c r="I35" s="4"/>
      <c r="J35" s="4"/>
      <c r="K35" s="4">
        <v>228</v>
      </c>
      <c r="L35" s="4">
        <v>7</v>
      </c>
      <c r="M35" s="4">
        <v>3</v>
      </c>
      <c r="N35" s="4" t="s">
        <v>3</v>
      </c>
      <c r="O35" s="4">
        <v>2</v>
      </c>
      <c r="P35" s="4"/>
      <c r="Q35" s="4"/>
      <c r="R35" s="4"/>
      <c r="S35" s="4"/>
      <c r="T35" s="4"/>
      <c r="U35" s="4"/>
      <c r="V35" s="4"/>
      <c r="W35" s="4">
        <v>0</v>
      </c>
      <c r="X35" s="4">
        <v>1</v>
      </c>
      <c r="Y35" s="4">
        <v>0</v>
      </c>
      <c r="Z35" s="4"/>
      <c r="AA35" s="4"/>
      <c r="AB35" s="4"/>
    </row>
    <row r="36" spans="1:28" x14ac:dyDescent="0.2">
      <c r="A36" s="4">
        <v>50</v>
      </c>
      <c r="B36" s="4">
        <v>0</v>
      </c>
      <c r="C36" s="4">
        <v>0</v>
      </c>
      <c r="D36" s="4">
        <v>1</v>
      </c>
      <c r="E36" s="4">
        <v>216</v>
      </c>
      <c r="F36" s="4">
        <f>ROUND(Source!AP27,O36)</f>
        <v>0</v>
      </c>
      <c r="G36" s="4" t="s">
        <v>41</v>
      </c>
      <c r="H36" s="4" t="s">
        <v>42</v>
      </c>
      <c r="I36" s="4"/>
      <c r="J36" s="4"/>
      <c r="K36" s="4">
        <v>216</v>
      </c>
      <c r="L36" s="4">
        <v>8</v>
      </c>
      <c r="M36" s="4">
        <v>3</v>
      </c>
      <c r="N36" s="4" t="s">
        <v>3</v>
      </c>
      <c r="O36" s="4">
        <v>2</v>
      </c>
      <c r="P36" s="4"/>
      <c r="Q36" s="4"/>
      <c r="R36" s="4"/>
      <c r="S36" s="4"/>
      <c r="T36" s="4"/>
      <c r="U36" s="4"/>
      <c r="V36" s="4"/>
      <c r="W36" s="4">
        <v>0</v>
      </c>
      <c r="X36" s="4">
        <v>1</v>
      </c>
      <c r="Y36" s="4">
        <v>0</v>
      </c>
      <c r="Z36" s="4"/>
      <c r="AA36" s="4"/>
      <c r="AB36" s="4"/>
    </row>
    <row r="37" spans="1:28" x14ac:dyDescent="0.2">
      <c r="A37" s="4">
        <v>50</v>
      </c>
      <c r="B37" s="4">
        <v>0</v>
      </c>
      <c r="C37" s="4">
        <v>0</v>
      </c>
      <c r="D37" s="4">
        <v>1</v>
      </c>
      <c r="E37" s="4">
        <v>223</v>
      </c>
      <c r="F37" s="4">
        <f>ROUND(Source!AQ27,O37)</f>
        <v>0</v>
      </c>
      <c r="G37" s="4" t="s">
        <v>43</v>
      </c>
      <c r="H37" s="4" t="s">
        <v>44</v>
      </c>
      <c r="I37" s="4"/>
      <c r="J37" s="4"/>
      <c r="K37" s="4">
        <v>223</v>
      </c>
      <c r="L37" s="4">
        <v>9</v>
      </c>
      <c r="M37" s="4">
        <v>3</v>
      </c>
      <c r="N37" s="4" t="s">
        <v>3</v>
      </c>
      <c r="O37" s="4">
        <v>2</v>
      </c>
      <c r="P37" s="4"/>
      <c r="Q37" s="4"/>
      <c r="R37" s="4"/>
      <c r="S37" s="4"/>
      <c r="T37" s="4"/>
      <c r="U37" s="4"/>
      <c r="V37" s="4"/>
      <c r="W37" s="4">
        <v>0</v>
      </c>
      <c r="X37" s="4">
        <v>1</v>
      </c>
      <c r="Y37" s="4">
        <v>0</v>
      </c>
      <c r="Z37" s="4"/>
      <c r="AA37" s="4"/>
      <c r="AB37" s="4"/>
    </row>
    <row r="38" spans="1:28" x14ac:dyDescent="0.2">
      <c r="A38" s="4">
        <v>50</v>
      </c>
      <c r="B38" s="4">
        <v>0</v>
      </c>
      <c r="C38" s="4">
        <v>0</v>
      </c>
      <c r="D38" s="4">
        <v>1</v>
      </c>
      <c r="E38" s="4">
        <v>229</v>
      </c>
      <c r="F38" s="4">
        <f>ROUND(Source!AZ27,O38)</f>
        <v>0</v>
      </c>
      <c r="G38" s="4" t="s">
        <v>45</v>
      </c>
      <c r="H38" s="4" t="s">
        <v>46</v>
      </c>
      <c r="I38" s="4"/>
      <c r="J38" s="4"/>
      <c r="K38" s="4">
        <v>229</v>
      </c>
      <c r="L38" s="4">
        <v>10</v>
      </c>
      <c r="M38" s="4">
        <v>3</v>
      </c>
      <c r="N38" s="4" t="s">
        <v>3</v>
      </c>
      <c r="O38" s="4">
        <v>2</v>
      </c>
      <c r="P38" s="4"/>
      <c r="Q38" s="4"/>
      <c r="R38" s="4"/>
      <c r="S38" s="4"/>
      <c r="T38" s="4"/>
      <c r="U38" s="4"/>
      <c r="V38" s="4"/>
      <c r="W38" s="4">
        <v>0</v>
      </c>
      <c r="X38" s="4">
        <v>1</v>
      </c>
      <c r="Y38" s="4">
        <v>0</v>
      </c>
      <c r="Z38" s="4"/>
      <c r="AA38" s="4"/>
      <c r="AB38" s="4"/>
    </row>
    <row r="39" spans="1:28" x14ac:dyDescent="0.2">
      <c r="A39" s="4">
        <v>50</v>
      </c>
      <c r="B39" s="4">
        <v>0</v>
      </c>
      <c r="C39" s="4">
        <v>0</v>
      </c>
      <c r="D39" s="4">
        <v>1</v>
      </c>
      <c r="E39" s="4">
        <v>203</v>
      </c>
      <c r="F39" s="4">
        <f>ROUND(Source!Q27,O39)</f>
        <v>0</v>
      </c>
      <c r="G39" s="4" t="s">
        <v>47</v>
      </c>
      <c r="H39" s="4" t="s">
        <v>48</v>
      </c>
      <c r="I39" s="4"/>
      <c r="J39" s="4"/>
      <c r="K39" s="4">
        <v>203</v>
      </c>
      <c r="L39" s="4">
        <v>11</v>
      </c>
      <c r="M39" s="4">
        <v>3</v>
      </c>
      <c r="N39" s="4" t="s">
        <v>3</v>
      </c>
      <c r="O39" s="4">
        <v>2</v>
      </c>
      <c r="P39" s="4"/>
      <c r="Q39" s="4"/>
      <c r="R39" s="4"/>
      <c r="S39" s="4"/>
      <c r="T39" s="4"/>
      <c r="U39" s="4"/>
      <c r="V39" s="4"/>
      <c r="W39" s="4">
        <v>0</v>
      </c>
      <c r="X39" s="4">
        <v>1</v>
      </c>
      <c r="Y39" s="4">
        <v>0</v>
      </c>
      <c r="Z39" s="4"/>
      <c r="AA39" s="4"/>
      <c r="AB39" s="4"/>
    </row>
    <row r="40" spans="1:28" x14ac:dyDescent="0.2">
      <c r="A40" s="4">
        <v>50</v>
      </c>
      <c r="B40" s="4">
        <v>0</v>
      </c>
      <c r="C40" s="4">
        <v>0</v>
      </c>
      <c r="D40" s="4">
        <v>1</v>
      </c>
      <c r="E40" s="4">
        <v>231</v>
      </c>
      <c r="F40" s="4">
        <f>ROUND(Source!BB27,O40)</f>
        <v>0</v>
      </c>
      <c r="G40" s="4" t="s">
        <v>49</v>
      </c>
      <c r="H40" s="4" t="s">
        <v>50</v>
      </c>
      <c r="I40" s="4"/>
      <c r="J40" s="4"/>
      <c r="K40" s="4">
        <v>231</v>
      </c>
      <c r="L40" s="4">
        <v>12</v>
      </c>
      <c r="M40" s="4">
        <v>3</v>
      </c>
      <c r="N40" s="4" t="s">
        <v>3</v>
      </c>
      <c r="O40" s="4">
        <v>2</v>
      </c>
      <c r="P40" s="4"/>
      <c r="Q40" s="4"/>
      <c r="R40" s="4"/>
      <c r="S40" s="4"/>
      <c r="T40" s="4"/>
      <c r="U40" s="4"/>
      <c r="V40" s="4"/>
      <c r="W40" s="4">
        <v>0</v>
      </c>
      <c r="X40" s="4">
        <v>1</v>
      </c>
      <c r="Y40" s="4">
        <v>0</v>
      </c>
      <c r="Z40" s="4"/>
      <c r="AA40" s="4"/>
      <c r="AB40" s="4"/>
    </row>
    <row r="41" spans="1:28" x14ac:dyDescent="0.2">
      <c r="A41" s="4">
        <v>50</v>
      </c>
      <c r="B41" s="4">
        <v>0</v>
      </c>
      <c r="C41" s="4">
        <v>0</v>
      </c>
      <c r="D41" s="4">
        <v>1</v>
      </c>
      <c r="E41" s="4">
        <v>204</v>
      </c>
      <c r="F41" s="4">
        <f>ROUND(Source!R27,O41)</f>
        <v>0</v>
      </c>
      <c r="G41" s="4" t="s">
        <v>51</v>
      </c>
      <c r="H41" s="4" t="s">
        <v>52</v>
      </c>
      <c r="I41" s="4"/>
      <c r="J41" s="4"/>
      <c r="K41" s="4">
        <v>204</v>
      </c>
      <c r="L41" s="4">
        <v>13</v>
      </c>
      <c r="M41" s="4">
        <v>3</v>
      </c>
      <c r="N41" s="4" t="s">
        <v>3</v>
      </c>
      <c r="O41" s="4">
        <v>2</v>
      </c>
      <c r="P41" s="4"/>
      <c r="Q41" s="4"/>
      <c r="R41" s="4"/>
      <c r="S41" s="4"/>
      <c r="T41" s="4"/>
      <c r="U41" s="4"/>
      <c r="V41" s="4"/>
      <c r="W41" s="4">
        <v>0</v>
      </c>
      <c r="X41" s="4">
        <v>1</v>
      </c>
      <c r="Y41" s="4">
        <v>0</v>
      </c>
      <c r="Z41" s="4"/>
      <c r="AA41" s="4"/>
      <c r="AB41" s="4"/>
    </row>
    <row r="42" spans="1:28" x14ac:dyDescent="0.2">
      <c r="A42" s="4">
        <v>50</v>
      </c>
      <c r="B42" s="4">
        <v>0</v>
      </c>
      <c r="C42" s="4">
        <v>0</v>
      </c>
      <c r="D42" s="4">
        <v>1</v>
      </c>
      <c r="E42" s="4">
        <v>205</v>
      </c>
      <c r="F42" s="4">
        <f>ROUND(Source!S27,O42)</f>
        <v>468864</v>
      </c>
      <c r="G42" s="4" t="s">
        <v>53</v>
      </c>
      <c r="H42" s="4" t="s">
        <v>54</v>
      </c>
      <c r="I42" s="4"/>
      <c r="J42" s="4"/>
      <c r="K42" s="4">
        <v>205</v>
      </c>
      <c r="L42" s="4">
        <v>14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>
        <v>468864</v>
      </c>
      <c r="X42" s="4">
        <v>1</v>
      </c>
      <c r="Y42" s="4">
        <v>468864</v>
      </c>
      <c r="Z42" s="4"/>
      <c r="AA42" s="4"/>
      <c r="AB42" s="4"/>
    </row>
    <row r="43" spans="1:28" x14ac:dyDescent="0.2">
      <c r="A43" s="4">
        <v>50</v>
      </c>
      <c r="B43" s="4">
        <v>0</v>
      </c>
      <c r="C43" s="4">
        <v>0</v>
      </c>
      <c r="D43" s="4">
        <v>1</v>
      </c>
      <c r="E43" s="4">
        <v>232</v>
      </c>
      <c r="F43" s="4">
        <f>ROUND(Source!BC27,O43)</f>
        <v>0</v>
      </c>
      <c r="G43" s="4" t="s">
        <v>55</v>
      </c>
      <c r="H43" s="4" t="s">
        <v>56</v>
      </c>
      <c r="I43" s="4"/>
      <c r="J43" s="4"/>
      <c r="K43" s="4">
        <v>232</v>
      </c>
      <c r="L43" s="4">
        <v>15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>
        <v>0</v>
      </c>
      <c r="X43" s="4">
        <v>1</v>
      </c>
      <c r="Y43" s="4">
        <v>0</v>
      </c>
      <c r="Z43" s="4"/>
      <c r="AA43" s="4"/>
      <c r="AB43" s="4"/>
    </row>
    <row r="44" spans="1:28" x14ac:dyDescent="0.2">
      <c r="A44" s="4">
        <v>50</v>
      </c>
      <c r="B44" s="4">
        <v>0</v>
      </c>
      <c r="C44" s="4">
        <v>0</v>
      </c>
      <c r="D44" s="4">
        <v>1</v>
      </c>
      <c r="E44" s="4">
        <v>214</v>
      </c>
      <c r="F44" s="4">
        <f>ROUND(Source!AS27,O44)</f>
        <v>0</v>
      </c>
      <c r="G44" s="4" t="s">
        <v>57</v>
      </c>
      <c r="H44" s="4" t="s">
        <v>58</v>
      </c>
      <c r="I44" s="4"/>
      <c r="J44" s="4"/>
      <c r="K44" s="4">
        <v>214</v>
      </c>
      <c r="L44" s="4">
        <v>16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>
        <v>0</v>
      </c>
      <c r="X44" s="4">
        <v>1</v>
      </c>
      <c r="Y44" s="4">
        <v>0</v>
      </c>
      <c r="Z44" s="4"/>
      <c r="AA44" s="4"/>
      <c r="AB44" s="4"/>
    </row>
    <row r="45" spans="1:28" x14ac:dyDescent="0.2">
      <c r="A45" s="4">
        <v>50</v>
      </c>
      <c r="B45" s="4">
        <v>0</v>
      </c>
      <c r="C45" s="4">
        <v>0</v>
      </c>
      <c r="D45" s="4">
        <v>1</v>
      </c>
      <c r="E45" s="4">
        <v>215</v>
      </c>
      <c r="F45" s="4">
        <f>ROUND(Source!AT27,O45)</f>
        <v>0</v>
      </c>
      <c r="G45" s="4" t="s">
        <v>59</v>
      </c>
      <c r="H45" s="4" t="s">
        <v>60</v>
      </c>
      <c r="I45" s="4"/>
      <c r="J45" s="4"/>
      <c r="K45" s="4">
        <v>215</v>
      </c>
      <c r="L45" s="4">
        <v>17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>
        <v>0</v>
      </c>
      <c r="X45" s="4">
        <v>1</v>
      </c>
      <c r="Y45" s="4">
        <v>0</v>
      </c>
      <c r="Z45" s="4"/>
      <c r="AA45" s="4"/>
      <c r="AB45" s="4"/>
    </row>
    <row r="46" spans="1:28" x14ac:dyDescent="0.2">
      <c r="A46" s="4">
        <v>50</v>
      </c>
      <c r="B46" s="4">
        <v>0</v>
      </c>
      <c r="C46" s="4">
        <v>0</v>
      </c>
      <c r="D46" s="4">
        <v>1</v>
      </c>
      <c r="E46" s="4">
        <v>217</v>
      </c>
      <c r="F46" s="4">
        <f>ROUND(Source!AU27,O46)</f>
        <v>984614</v>
      </c>
      <c r="G46" s="4" t="s">
        <v>61</v>
      </c>
      <c r="H46" s="4" t="s">
        <v>62</v>
      </c>
      <c r="I46" s="4"/>
      <c r="J46" s="4"/>
      <c r="K46" s="4">
        <v>217</v>
      </c>
      <c r="L46" s="4">
        <v>18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>
        <v>984614</v>
      </c>
      <c r="X46" s="4">
        <v>1</v>
      </c>
      <c r="Y46" s="4">
        <v>984614</v>
      </c>
      <c r="Z46" s="4"/>
      <c r="AA46" s="4"/>
      <c r="AB46" s="4"/>
    </row>
    <row r="47" spans="1:28" x14ac:dyDescent="0.2">
      <c r="A47" s="4">
        <v>50</v>
      </c>
      <c r="B47" s="4">
        <v>0</v>
      </c>
      <c r="C47" s="4">
        <v>0</v>
      </c>
      <c r="D47" s="4">
        <v>1</v>
      </c>
      <c r="E47" s="4">
        <v>230</v>
      </c>
      <c r="F47" s="4">
        <f>ROUND(Source!BA27,O47)</f>
        <v>0</v>
      </c>
      <c r="G47" s="4" t="s">
        <v>63</v>
      </c>
      <c r="H47" s="4" t="s">
        <v>64</v>
      </c>
      <c r="I47" s="4"/>
      <c r="J47" s="4"/>
      <c r="K47" s="4">
        <v>230</v>
      </c>
      <c r="L47" s="4">
        <v>19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>
        <v>0</v>
      </c>
      <c r="X47" s="4">
        <v>1</v>
      </c>
      <c r="Y47" s="4">
        <v>0</v>
      </c>
      <c r="Z47" s="4"/>
      <c r="AA47" s="4"/>
      <c r="AB47" s="4"/>
    </row>
    <row r="48" spans="1:28" x14ac:dyDescent="0.2">
      <c r="A48" s="4">
        <v>50</v>
      </c>
      <c r="B48" s="4">
        <v>0</v>
      </c>
      <c r="C48" s="4">
        <v>0</v>
      </c>
      <c r="D48" s="4">
        <v>1</v>
      </c>
      <c r="E48" s="4">
        <v>206</v>
      </c>
      <c r="F48" s="4">
        <f>ROUND(Source!T27,O48)</f>
        <v>0</v>
      </c>
      <c r="G48" s="4" t="s">
        <v>65</v>
      </c>
      <c r="H48" s="4" t="s">
        <v>66</v>
      </c>
      <c r="I48" s="4"/>
      <c r="J48" s="4"/>
      <c r="K48" s="4">
        <v>206</v>
      </c>
      <c r="L48" s="4">
        <v>20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>
        <v>0</v>
      </c>
      <c r="X48" s="4">
        <v>1</v>
      </c>
      <c r="Y48" s="4">
        <v>0</v>
      </c>
      <c r="Z48" s="4"/>
      <c r="AA48" s="4"/>
      <c r="AB48" s="4"/>
    </row>
    <row r="49" spans="1:206" x14ac:dyDescent="0.2">
      <c r="A49" s="4">
        <v>50</v>
      </c>
      <c r="B49" s="4">
        <v>0</v>
      </c>
      <c r="C49" s="4">
        <v>0</v>
      </c>
      <c r="D49" s="4">
        <v>1</v>
      </c>
      <c r="E49" s="4">
        <v>207</v>
      </c>
      <c r="F49" s="4">
        <f>Source!U27</f>
        <v>1059.8400000000001</v>
      </c>
      <c r="G49" s="4" t="s">
        <v>67</v>
      </c>
      <c r="H49" s="4" t="s">
        <v>68</v>
      </c>
      <c r="I49" s="4"/>
      <c r="J49" s="4"/>
      <c r="K49" s="4">
        <v>207</v>
      </c>
      <c r="L49" s="4">
        <v>21</v>
      </c>
      <c r="M49" s="4">
        <v>3</v>
      </c>
      <c r="N49" s="4" t="s">
        <v>3</v>
      </c>
      <c r="O49" s="4">
        <v>-1</v>
      </c>
      <c r="P49" s="4"/>
      <c r="Q49" s="4"/>
      <c r="R49" s="4"/>
      <c r="S49" s="4"/>
      <c r="T49" s="4"/>
      <c r="U49" s="4"/>
      <c r="V49" s="4"/>
      <c r="W49" s="4">
        <v>1059.8399999999999</v>
      </c>
      <c r="X49" s="4">
        <v>1</v>
      </c>
      <c r="Y49" s="4">
        <v>1059.8399999999999</v>
      </c>
      <c r="Z49" s="4"/>
      <c r="AA49" s="4"/>
      <c r="AB49" s="4"/>
    </row>
    <row r="50" spans="1:206" x14ac:dyDescent="0.2">
      <c r="A50" s="4">
        <v>50</v>
      </c>
      <c r="B50" s="4">
        <v>0</v>
      </c>
      <c r="C50" s="4">
        <v>0</v>
      </c>
      <c r="D50" s="4">
        <v>1</v>
      </c>
      <c r="E50" s="4">
        <v>208</v>
      </c>
      <c r="F50" s="4">
        <f>Source!V27</f>
        <v>0</v>
      </c>
      <c r="G50" s="4" t="s">
        <v>69</v>
      </c>
      <c r="H50" s="4" t="s">
        <v>70</v>
      </c>
      <c r="I50" s="4"/>
      <c r="J50" s="4"/>
      <c r="K50" s="4">
        <v>208</v>
      </c>
      <c r="L50" s="4">
        <v>22</v>
      </c>
      <c r="M50" s="4">
        <v>3</v>
      </c>
      <c r="N50" s="4" t="s">
        <v>3</v>
      </c>
      <c r="O50" s="4">
        <v>-1</v>
      </c>
      <c r="P50" s="4"/>
      <c r="Q50" s="4"/>
      <c r="R50" s="4"/>
      <c r="S50" s="4"/>
      <c r="T50" s="4"/>
      <c r="U50" s="4"/>
      <c r="V50" s="4"/>
      <c r="W50" s="4">
        <v>0</v>
      </c>
      <c r="X50" s="4">
        <v>1</v>
      </c>
      <c r="Y50" s="4">
        <v>0</v>
      </c>
      <c r="Z50" s="4"/>
      <c r="AA50" s="4"/>
      <c r="AB50" s="4"/>
    </row>
    <row r="51" spans="1:206" x14ac:dyDescent="0.2">
      <c r="A51" s="4">
        <v>50</v>
      </c>
      <c r="B51" s="4">
        <v>0</v>
      </c>
      <c r="C51" s="4">
        <v>0</v>
      </c>
      <c r="D51" s="4">
        <v>1</v>
      </c>
      <c r="E51" s="4">
        <v>209</v>
      </c>
      <c r="F51" s="4">
        <f>ROUND(Source!W27,O51)</f>
        <v>0</v>
      </c>
      <c r="G51" s="4" t="s">
        <v>71</v>
      </c>
      <c r="H51" s="4" t="s">
        <v>72</v>
      </c>
      <c r="I51" s="4"/>
      <c r="J51" s="4"/>
      <c r="K51" s="4">
        <v>209</v>
      </c>
      <c r="L51" s="4">
        <v>23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>
        <v>0</v>
      </c>
      <c r="X51" s="4">
        <v>1</v>
      </c>
      <c r="Y51" s="4">
        <v>0</v>
      </c>
      <c r="Z51" s="4"/>
      <c r="AA51" s="4"/>
      <c r="AB51" s="4"/>
    </row>
    <row r="52" spans="1:206" x14ac:dyDescent="0.2">
      <c r="A52" s="4">
        <v>50</v>
      </c>
      <c r="B52" s="4">
        <v>0</v>
      </c>
      <c r="C52" s="4">
        <v>0</v>
      </c>
      <c r="D52" s="4">
        <v>1</v>
      </c>
      <c r="E52" s="4">
        <v>233</v>
      </c>
      <c r="F52" s="4">
        <f>ROUND(Source!BD27,O52)</f>
        <v>0</v>
      </c>
      <c r="G52" s="4" t="s">
        <v>73</v>
      </c>
      <c r="H52" s="4" t="s">
        <v>74</v>
      </c>
      <c r="I52" s="4"/>
      <c r="J52" s="4"/>
      <c r="K52" s="4">
        <v>233</v>
      </c>
      <c r="L52" s="4">
        <v>24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>
        <v>0</v>
      </c>
      <c r="X52" s="4">
        <v>1</v>
      </c>
      <c r="Y52" s="4">
        <v>0</v>
      </c>
      <c r="Z52" s="4"/>
      <c r="AA52" s="4"/>
      <c r="AB52" s="4"/>
    </row>
    <row r="53" spans="1:206" x14ac:dyDescent="0.2">
      <c r="A53" s="4">
        <v>50</v>
      </c>
      <c r="B53" s="4">
        <v>0</v>
      </c>
      <c r="C53" s="4">
        <v>0</v>
      </c>
      <c r="D53" s="4">
        <v>1</v>
      </c>
      <c r="E53" s="4">
        <v>210</v>
      </c>
      <c r="F53" s="4">
        <f>ROUND(Source!X27,O53)</f>
        <v>346959</v>
      </c>
      <c r="G53" s="4" t="s">
        <v>75</v>
      </c>
      <c r="H53" s="4" t="s">
        <v>76</v>
      </c>
      <c r="I53" s="4"/>
      <c r="J53" s="4"/>
      <c r="K53" s="4">
        <v>210</v>
      </c>
      <c r="L53" s="4">
        <v>25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>
        <v>346959</v>
      </c>
      <c r="X53" s="4">
        <v>1</v>
      </c>
      <c r="Y53" s="4">
        <v>346959</v>
      </c>
      <c r="Z53" s="4"/>
      <c r="AA53" s="4"/>
      <c r="AB53" s="4"/>
    </row>
    <row r="54" spans="1:206" x14ac:dyDescent="0.2">
      <c r="A54" s="4">
        <v>50</v>
      </c>
      <c r="B54" s="4">
        <v>0</v>
      </c>
      <c r="C54" s="4">
        <v>0</v>
      </c>
      <c r="D54" s="4">
        <v>1</v>
      </c>
      <c r="E54" s="4">
        <v>211</v>
      </c>
      <c r="F54" s="4">
        <f>ROUND(Source!Y27,O54)</f>
        <v>168791</v>
      </c>
      <c r="G54" s="4" t="s">
        <v>77</v>
      </c>
      <c r="H54" s="4" t="s">
        <v>78</v>
      </c>
      <c r="I54" s="4"/>
      <c r="J54" s="4"/>
      <c r="K54" s="4">
        <v>211</v>
      </c>
      <c r="L54" s="4">
        <v>26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>
        <v>168791</v>
      </c>
      <c r="X54" s="4">
        <v>1</v>
      </c>
      <c r="Y54" s="4">
        <v>168791</v>
      </c>
      <c r="Z54" s="4"/>
      <c r="AA54" s="4"/>
      <c r="AB54" s="4"/>
    </row>
    <row r="55" spans="1:206" x14ac:dyDescent="0.2">
      <c r="A55" s="4">
        <v>50</v>
      </c>
      <c r="B55" s="4">
        <v>0</v>
      </c>
      <c r="C55" s="4">
        <v>0</v>
      </c>
      <c r="D55" s="4">
        <v>1</v>
      </c>
      <c r="E55" s="4">
        <v>224</v>
      </c>
      <c r="F55" s="4">
        <f>ROUND(Source!AR27,O55)</f>
        <v>984614</v>
      </c>
      <c r="G55" s="4" t="s">
        <v>79</v>
      </c>
      <c r="H55" s="4" t="s">
        <v>80</v>
      </c>
      <c r="I55" s="4"/>
      <c r="J55" s="4"/>
      <c r="K55" s="4">
        <v>224</v>
      </c>
      <c r="L55" s="4">
        <v>27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>
        <v>984614</v>
      </c>
      <c r="X55" s="4">
        <v>1</v>
      </c>
      <c r="Y55" s="4">
        <v>984614</v>
      </c>
      <c r="Z55" s="4"/>
      <c r="AA55" s="4"/>
      <c r="AB55" s="4"/>
    </row>
    <row r="57" spans="1:206" x14ac:dyDescent="0.2">
      <c r="A57" s="2">
        <v>51</v>
      </c>
      <c r="B57" s="2">
        <f>B12</f>
        <v>113</v>
      </c>
      <c r="C57" s="2">
        <f>A12</f>
        <v>1</v>
      </c>
      <c r="D57" s="2">
        <f>ROW(A12)</f>
        <v>12</v>
      </c>
      <c r="E57" s="2"/>
      <c r="F57" s="2" t="str">
        <f>IF(F12&lt;&gt;"",F12,"")</f>
        <v>5.12.6.3 Пуско-наладка противодымной вентиляции (Лип. 18.1) Р</v>
      </c>
      <c r="G57" s="2" t="str">
        <f>IF(G12&lt;&gt;"",G12,"")</f>
        <v>5.12.6.3 Пуско-наладка противодымной вентиляции (Лип. 18.1) Р</v>
      </c>
      <c r="H57" s="2">
        <v>0</v>
      </c>
      <c r="I57" s="2"/>
      <c r="J57" s="2"/>
      <c r="K57" s="2"/>
      <c r="L57" s="2"/>
      <c r="M57" s="2"/>
      <c r="N57" s="2"/>
      <c r="O57" s="2">
        <f t="shared" ref="O57:T57" si="17">ROUND(O27,0)</f>
        <v>468864</v>
      </c>
      <c r="P57" s="2">
        <f t="shared" si="17"/>
        <v>0</v>
      </c>
      <c r="Q57" s="2">
        <f t="shared" si="17"/>
        <v>0</v>
      </c>
      <c r="R57" s="2">
        <f t="shared" si="17"/>
        <v>0</v>
      </c>
      <c r="S57" s="2">
        <f t="shared" si="17"/>
        <v>468864</v>
      </c>
      <c r="T57" s="2">
        <f t="shared" si="17"/>
        <v>0</v>
      </c>
      <c r="U57" s="2">
        <f>U27</f>
        <v>1059.8400000000001</v>
      </c>
      <c r="V57" s="2">
        <f>V27</f>
        <v>0</v>
      </c>
      <c r="W57" s="2">
        <f>ROUND(W27,0)</f>
        <v>0</v>
      </c>
      <c r="X57" s="2">
        <f>ROUND(X27,0)</f>
        <v>346959</v>
      </c>
      <c r="Y57" s="2">
        <f>ROUND(Y27,0)</f>
        <v>168791</v>
      </c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>
        <f t="shared" ref="AO57:BD57" si="18">ROUND(AO27,0)</f>
        <v>0</v>
      </c>
      <c r="AP57" s="2">
        <f t="shared" si="18"/>
        <v>0</v>
      </c>
      <c r="AQ57" s="2">
        <f t="shared" si="18"/>
        <v>0</v>
      </c>
      <c r="AR57" s="2">
        <f t="shared" si="18"/>
        <v>984614</v>
      </c>
      <c r="AS57" s="2">
        <f t="shared" si="18"/>
        <v>0</v>
      </c>
      <c r="AT57" s="2">
        <f t="shared" si="18"/>
        <v>0</v>
      </c>
      <c r="AU57" s="2">
        <f t="shared" si="18"/>
        <v>984614</v>
      </c>
      <c r="AV57" s="2">
        <f t="shared" si="18"/>
        <v>0</v>
      </c>
      <c r="AW57" s="2">
        <f t="shared" si="18"/>
        <v>0</v>
      </c>
      <c r="AX57" s="2">
        <f t="shared" si="18"/>
        <v>0</v>
      </c>
      <c r="AY57" s="2">
        <f t="shared" si="18"/>
        <v>0</v>
      </c>
      <c r="AZ57" s="2">
        <f t="shared" si="18"/>
        <v>0</v>
      </c>
      <c r="BA57" s="2">
        <f t="shared" si="18"/>
        <v>0</v>
      </c>
      <c r="BB57" s="2">
        <f t="shared" si="18"/>
        <v>0</v>
      </c>
      <c r="BC57" s="2">
        <f t="shared" si="18"/>
        <v>0</v>
      </c>
      <c r="BD57" s="2">
        <f t="shared" si="18"/>
        <v>0</v>
      </c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>
        <v>0</v>
      </c>
    </row>
    <row r="59" spans="1:206" x14ac:dyDescent="0.2">
      <c r="A59" s="4">
        <v>50</v>
      </c>
      <c r="B59" s="4">
        <v>0</v>
      </c>
      <c r="C59" s="4">
        <v>0</v>
      </c>
      <c r="D59" s="4">
        <v>1</v>
      </c>
      <c r="E59" s="4">
        <v>201</v>
      </c>
      <c r="F59" s="4">
        <f>ROUND(Source!O57,O59)</f>
        <v>468864</v>
      </c>
      <c r="G59" s="4" t="s">
        <v>27</v>
      </c>
      <c r="H59" s="4" t="s">
        <v>28</v>
      </c>
      <c r="I59" s="4"/>
      <c r="J59" s="4"/>
      <c r="K59" s="4">
        <v>201</v>
      </c>
      <c r="L59" s="4">
        <v>1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>
        <v>468864</v>
      </c>
      <c r="X59" s="4">
        <v>1</v>
      </c>
      <c r="Y59" s="4">
        <v>468864</v>
      </c>
      <c r="Z59" s="4"/>
      <c r="AA59" s="4"/>
      <c r="AB59" s="4"/>
    </row>
    <row r="60" spans="1:206" x14ac:dyDescent="0.2">
      <c r="A60" s="4">
        <v>50</v>
      </c>
      <c r="B60" s="4">
        <v>0</v>
      </c>
      <c r="C60" s="4">
        <v>0</v>
      </c>
      <c r="D60" s="4">
        <v>1</v>
      </c>
      <c r="E60" s="4">
        <v>202</v>
      </c>
      <c r="F60" s="4">
        <f>ROUND(Source!P57,O60)</f>
        <v>0</v>
      </c>
      <c r="G60" s="4" t="s">
        <v>29</v>
      </c>
      <c r="H60" s="4" t="s">
        <v>30</v>
      </c>
      <c r="I60" s="4"/>
      <c r="J60" s="4"/>
      <c r="K60" s="4">
        <v>202</v>
      </c>
      <c r="L60" s="4">
        <v>2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>
        <v>0</v>
      </c>
      <c r="X60" s="4">
        <v>1</v>
      </c>
      <c r="Y60" s="4">
        <v>0</v>
      </c>
      <c r="Z60" s="4"/>
      <c r="AA60" s="4"/>
      <c r="AB60" s="4"/>
    </row>
    <row r="61" spans="1:206" x14ac:dyDescent="0.2">
      <c r="A61" s="4">
        <v>50</v>
      </c>
      <c r="B61" s="4">
        <v>0</v>
      </c>
      <c r="C61" s="4">
        <v>0</v>
      </c>
      <c r="D61" s="4">
        <v>1</v>
      </c>
      <c r="E61" s="4">
        <v>222</v>
      </c>
      <c r="F61" s="4">
        <f>ROUND(Source!AO57,O61)</f>
        <v>0</v>
      </c>
      <c r="G61" s="4" t="s">
        <v>31</v>
      </c>
      <c r="H61" s="4" t="s">
        <v>32</v>
      </c>
      <c r="I61" s="4"/>
      <c r="J61" s="4"/>
      <c r="K61" s="4">
        <v>222</v>
      </c>
      <c r="L61" s="4">
        <v>3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>
        <v>0</v>
      </c>
      <c r="X61" s="4">
        <v>1</v>
      </c>
      <c r="Y61" s="4">
        <v>0</v>
      </c>
      <c r="Z61" s="4"/>
      <c r="AA61" s="4"/>
      <c r="AB61" s="4"/>
    </row>
    <row r="62" spans="1:206" x14ac:dyDescent="0.2">
      <c r="A62" s="4">
        <v>50</v>
      </c>
      <c r="B62" s="4">
        <v>0</v>
      </c>
      <c r="C62" s="4">
        <v>0</v>
      </c>
      <c r="D62" s="4">
        <v>1</v>
      </c>
      <c r="E62" s="4">
        <v>225</v>
      </c>
      <c r="F62" s="4">
        <f>ROUND(Source!AV57,O62)</f>
        <v>0</v>
      </c>
      <c r="G62" s="4" t="s">
        <v>33</v>
      </c>
      <c r="H62" s="4" t="s">
        <v>34</v>
      </c>
      <c r="I62" s="4"/>
      <c r="J62" s="4"/>
      <c r="K62" s="4">
        <v>225</v>
      </c>
      <c r="L62" s="4">
        <v>4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>
        <v>0</v>
      </c>
      <c r="X62" s="4">
        <v>1</v>
      </c>
      <c r="Y62" s="4">
        <v>0</v>
      </c>
      <c r="Z62" s="4"/>
      <c r="AA62" s="4"/>
      <c r="AB62" s="4"/>
    </row>
    <row r="63" spans="1:206" x14ac:dyDescent="0.2">
      <c r="A63" s="4">
        <v>50</v>
      </c>
      <c r="B63" s="4">
        <v>0</v>
      </c>
      <c r="C63" s="4">
        <v>0</v>
      </c>
      <c r="D63" s="4">
        <v>1</v>
      </c>
      <c r="E63" s="4">
        <v>226</v>
      </c>
      <c r="F63" s="4">
        <f>ROUND(Source!AW57,O63)</f>
        <v>0</v>
      </c>
      <c r="G63" s="4" t="s">
        <v>35</v>
      </c>
      <c r="H63" s="4" t="s">
        <v>36</v>
      </c>
      <c r="I63" s="4"/>
      <c r="J63" s="4"/>
      <c r="K63" s="4">
        <v>226</v>
      </c>
      <c r="L63" s="4">
        <v>5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>
        <v>0</v>
      </c>
      <c r="X63" s="4">
        <v>1</v>
      </c>
      <c r="Y63" s="4">
        <v>0</v>
      </c>
      <c r="Z63" s="4"/>
      <c r="AA63" s="4"/>
      <c r="AB63" s="4"/>
    </row>
    <row r="64" spans="1:206" x14ac:dyDescent="0.2">
      <c r="A64" s="4">
        <v>50</v>
      </c>
      <c r="B64" s="4">
        <v>0</v>
      </c>
      <c r="C64" s="4">
        <v>0</v>
      </c>
      <c r="D64" s="4">
        <v>1</v>
      </c>
      <c r="E64" s="4">
        <v>227</v>
      </c>
      <c r="F64" s="4">
        <f>ROUND(Source!AX57,O64)</f>
        <v>0</v>
      </c>
      <c r="G64" s="4" t="s">
        <v>37</v>
      </c>
      <c r="H64" s="4" t="s">
        <v>38</v>
      </c>
      <c r="I64" s="4"/>
      <c r="J64" s="4"/>
      <c r="K64" s="4">
        <v>227</v>
      </c>
      <c r="L64" s="4">
        <v>6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>
        <v>0</v>
      </c>
      <c r="X64" s="4">
        <v>1</v>
      </c>
      <c r="Y64" s="4">
        <v>0</v>
      </c>
      <c r="Z64" s="4"/>
      <c r="AA64" s="4"/>
      <c r="AB64" s="4"/>
    </row>
    <row r="65" spans="1:28" x14ac:dyDescent="0.2">
      <c r="A65" s="4">
        <v>50</v>
      </c>
      <c r="B65" s="4">
        <v>0</v>
      </c>
      <c r="C65" s="4">
        <v>0</v>
      </c>
      <c r="D65" s="4">
        <v>1</v>
      </c>
      <c r="E65" s="4">
        <v>228</v>
      </c>
      <c r="F65" s="4">
        <f>ROUND(Source!AY57,O65)</f>
        <v>0</v>
      </c>
      <c r="G65" s="4" t="s">
        <v>39</v>
      </c>
      <c r="H65" s="4" t="s">
        <v>40</v>
      </c>
      <c r="I65" s="4"/>
      <c r="J65" s="4"/>
      <c r="K65" s="4">
        <v>228</v>
      </c>
      <c r="L65" s="4">
        <v>7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>
        <v>0</v>
      </c>
      <c r="X65" s="4">
        <v>1</v>
      </c>
      <c r="Y65" s="4">
        <v>0</v>
      </c>
      <c r="Z65" s="4"/>
      <c r="AA65" s="4"/>
      <c r="AB65" s="4"/>
    </row>
    <row r="66" spans="1:28" x14ac:dyDescent="0.2">
      <c r="A66" s="4">
        <v>50</v>
      </c>
      <c r="B66" s="4">
        <v>0</v>
      </c>
      <c r="C66" s="4">
        <v>0</v>
      </c>
      <c r="D66" s="4">
        <v>1</v>
      </c>
      <c r="E66" s="4">
        <v>216</v>
      </c>
      <c r="F66" s="4">
        <f>ROUND(Source!AP57,O66)</f>
        <v>0</v>
      </c>
      <c r="G66" s="4" t="s">
        <v>41</v>
      </c>
      <c r="H66" s="4" t="s">
        <v>42</v>
      </c>
      <c r="I66" s="4"/>
      <c r="J66" s="4"/>
      <c r="K66" s="4">
        <v>216</v>
      </c>
      <c r="L66" s="4">
        <v>8</v>
      </c>
      <c r="M66" s="4">
        <v>3</v>
      </c>
      <c r="N66" s="4" t="s">
        <v>3</v>
      </c>
      <c r="O66" s="4">
        <v>2</v>
      </c>
      <c r="P66" s="4"/>
      <c r="Q66" s="4"/>
      <c r="R66" s="4"/>
      <c r="S66" s="4"/>
      <c r="T66" s="4"/>
      <c r="U66" s="4"/>
      <c r="V66" s="4"/>
      <c r="W66" s="4">
        <v>0</v>
      </c>
      <c r="X66" s="4">
        <v>1</v>
      </c>
      <c r="Y66" s="4">
        <v>0</v>
      </c>
      <c r="Z66" s="4"/>
      <c r="AA66" s="4"/>
      <c r="AB66" s="4"/>
    </row>
    <row r="67" spans="1:28" x14ac:dyDescent="0.2">
      <c r="A67" s="4">
        <v>50</v>
      </c>
      <c r="B67" s="4">
        <v>0</v>
      </c>
      <c r="C67" s="4">
        <v>0</v>
      </c>
      <c r="D67" s="4">
        <v>1</v>
      </c>
      <c r="E67" s="4">
        <v>223</v>
      </c>
      <c r="F67" s="4">
        <f>ROUND(Source!AQ57,O67)</f>
        <v>0</v>
      </c>
      <c r="G67" s="4" t="s">
        <v>43</v>
      </c>
      <c r="H67" s="4" t="s">
        <v>44</v>
      </c>
      <c r="I67" s="4"/>
      <c r="J67" s="4"/>
      <c r="K67" s="4">
        <v>223</v>
      </c>
      <c r="L67" s="4">
        <v>9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>
        <v>0</v>
      </c>
      <c r="X67" s="4">
        <v>1</v>
      </c>
      <c r="Y67" s="4">
        <v>0</v>
      </c>
      <c r="Z67" s="4"/>
      <c r="AA67" s="4"/>
      <c r="AB67" s="4"/>
    </row>
    <row r="68" spans="1:28" x14ac:dyDescent="0.2">
      <c r="A68" s="4">
        <v>50</v>
      </c>
      <c r="B68" s="4">
        <v>0</v>
      </c>
      <c r="C68" s="4">
        <v>0</v>
      </c>
      <c r="D68" s="4">
        <v>1</v>
      </c>
      <c r="E68" s="4">
        <v>229</v>
      </c>
      <c r="F68" s="4">
        <f>ROUND(Source!AZ57,O68)</f>
        <v>0</v>
      </c>
      <c r="G68" s="4" t="s">
        <v>45</v>
      </c>
      <c r="H68" s="4" t="s">
        <v>46</v>
      </c>
      <c r="I68" s="4"/>
      <c r="J68" s="4"/>
      <c r="K68" s="4">
        <v>229</v>
      </c>
      <c r="L68" s="4">
        <v>10</v>
      </c>
      <c r="M68" s="4">
        <v>3</v>
      </c>
      <c r="N68" s="4" t="s">
        <v>3</v>
      </c>
      <c r="O68" s="4">
        <v>2</v>
      </c>
      <c r="P68" s="4"/>
      <c r="Q68" s="4"/>
      <c r="R68" s="4"/>
      <c r="S68" s="4"/>
      <c r="T68" s="4"/>
      <c r="U68" s="4"/>
      <c r="V68" s="4"/>
      <c r="W68" s="4">
        <v>0</v>
      </c>
      <c r="X68" s="4">
        <v>1</v>
      </c>
      <c r="Y68" s="4">
        <v>0</v>
      </c>
      <c r="Z68" s="4"/>
      <c r="AA68" s="4"/>
      <c r="AB68" s="4"/>
    </row>
    <row r="69" spans="1:28" x14ac:dyDescent="0.2">
      <c r="A69" s="4">
        <v>50</v>
      </c>
      <c r="B69" s="4">
        <v>0</v>
      </c>
      <c r="C69" s="4">
        <v>0</v>
      </c>
      <c r="D69" s="4">
        <v>1</v>
      </c>
      <c r="E69" s="4">
        <v>203</v>
      </c>
      <c r="F69" s="4">
        <f>ROUND(Source!Q57,O69)</f>
        <v>0</v>
      </c>
      <c r="G69" s="4" t="s">
        <v>47</v>
      </c>
      <c r="H69" s="4" t="s">
        <v>48</v>
      </c>
      <c r="I69" s="4"/>
      <c r="J69" s="4"/>
      <c r="K69" s="4">
        <v>203</v>
      </c>
      <c r="L69" s="4">
        <v>11</v>
      </c>
      <c r="M69" s="4">
        <v>3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>
        <v>0</v>
      </c>
      <c r="X69" s="4">
        <v>1</v>
      </c>
      <c r="Y69" s="4">
        <v>0</v>
      </c>
      <c r="Z69" s="4"/>
      <c r="AA69" s="4"/>
      <c r="AB69" s="4"/>
    </row>
    <row r="70" spans="1:28" x14ac:dyDescent="0.2">
      <c r="A70" s="4">
        <v>50</v>
      </c>
      <c r="B70" s="4">
        <v>0</v>
      </c>
      <c r="C70" s="4">
        <v>0</v>
      </c>
      <c r="D70" s="4">
        <v>1</v>
      </c>
      <c r="E70" s="4">
        <v>231</v>
      </c>
      <c r="F70" s="4">
        <f>ROUND(Source!BB57,O70)</f>
        <v>0</v>
      </c>
      <c r="G70" s="4" t="s">
        <v>49</v>
      </c>
      <c r="H70" s="4" t="s">
        <v>50</v>
      </c>
      <c r="I70" s="4"/>
      <c r="J70" s="4"/>
      <c r="K70" s="4">
        <v>231</v>
      </c>
      <c r="L70" s="4">
        <v>12</v>
      </c>
      <c r="M70" s="4">
        <v>3</v>
      </c>
      <c r="N70" s="4" t="s">
        <v>3</v>
      </c>
      <c r="O70" s="4">
        <v>2</v>
      </c>
      <c r="P70" s="4"/>
      <c r="Q70" s="4"/>
      <c r="R70" s="4"/>
      <c r="S70" s="4"/>
      <c r="T70" s="4"/>
      <c r="U70" s="4"/>
      <c r="V70" s="4"/>
      <c r="W70" s="4">
        <v>0</v>
      </c>
      <c r="X70" s="4">
        <v>1</v>
      </c>
      <c r="Y70" s="4">
        <v>0</v>
      </c>
      <c r="Z70" s="4"/>
      <c r="AA70" s="4"/>
      <c r="AB70" s="4"/>
    </row>
    <row r="71" spans="1:28" x14ac:dyDescent="0.2">
      <c r="A71" s="4">
        <v>50</v>
      </c>
      <c r="B71" s="4">
        <v>0</v>
      </c>
      <c r="C71" s="4">
        <v>0</v>
      </c>
      <c r="D71" s="4">
        <v>1</v>
      </c>
      <c r="E71" s="4">
        <v>204</v>
      </c>
      <c r="F71" s="4">
        <f>ROUND(Source!R57,O71)</f>
        <v>0</v>
      </c>
      <c r="G71" s="4" t="s">
        <v>51</v>
      </c>
      <c r="H71" s="4" t="s">
        <v>52</v>
      </c>
      <c r="I71" s="4"/>
      <c r="J71" s="4"/>
      <c r="K71" s="4">
        <v>204</v>
      </c>
      <c r="L71" s="4">
        <v>13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>
        <v>0</v>
      </c>
      <c r="X71" s="4">
        <v>1</v>
      </c>
      <c r="Y71" s="4">
        <v>0</v>
      </c>
      <c r="Z71" s="4"/>
      <c r="AA71" s="4"/>
      <c r="AB71" s="4"/>
    </row>
    <row r="72" spans="1:28" x14ac:dyDescent="0.2">
      <c r="A72" s="4">
        <v>50</v>
      </c>
      <c r="B72" s="4">
        <v>0</v>
      </c>
      <c r="C72" s="4">
        <v>0</v>
      </c>
      <c r="D72" s="4">
        <v>1</v>
      </c>
      <c r="E72" s="4">
        <v>205</v>
      </c>
      <c r="F72" s="4">
        <f>ROUND(Source!S57,O72)</f>
        <v>468864</v>
      </c>
      <c r="G72" s="4" t="s">
        <v>53</v>
      </c>
      <c r="H72" s="4" t="s">
        <v>54</v>
      </c>
      <c r="I72" s="4"/>
      <c r="J72" s="4"/>
      <c r="K72" s="4">
        <v>205</v>
      </c>
      <c r="L72" s="4">
        <v>14</v>
      </c>
      <c r="M72" s="4">
        <v>3</v>
      </c>
      <c r="N72" s="4" t="s">
        <v>3</v>
      </c>
      <c r="O72" s="4">
        <v>2</v>
      </c>
      <c r="P72" s="4"/>
      <c r="Q72" s="4"/>
      <c r="R72" s="4"/>
      <c r="S72" s="4"/>
      <c r="T72" s="4"/>
      <c r="U72" s="4"/>
      <c r="V72" s="4"/>
      <c r="W72" s="4">
        <v>468864</v>
      </c>
      <c r="X72" s="4">
        <v>1</v>
      </c>
      <c r="Y72" s="4">
        <v>468864</v>
      </c>
      <c r="Z72" s="4"/>
      <c r="AA72" s="4"/>
      <c r="AB72" s="4"/>
    </row>
    <row r="73" spans="1:28" x14ac:dyDescent="0.2">
      <c r="A73" s="4">
        <v>50</v>
      </c>
      <c r="B73" s="4">
        <v>0</v>
      </c>
      <c r="C73" s="4">
        <v>0</v>
      </c>
      <c r="D73" s="4">
        <v>1</v>
      </c>
      <c r="E73" s="4">
        <v>232</v>
      </c>
      <c r="F73" s="4">
        <f>ROUND(Source!BC57,O73)</f>
        <v>0</v>
      </c>
      <c r="G73" s="4" t="s">
        <v>55</v>
      </c>
      <c r="H73" s="4" t="s">
        <v>56</v>
      </c>
      <c r="I73" s="4"/>
      <c r="J73" s="4"/>
      <c r="K73" s="4">
        <v>232</v>
      </c>
      <c r="L73" s="4">
        <v>15</v>
      </c>
      <c r="M73" s="4">
        <v>3</v>
      </c>
      <c r="N73" s="4" t="s">
        <v>3</v>
      </c>
      <c r="O73" s="4">
        <v>2</v>
      </c>
      <c r="P73" s="4"/>
      <c r="Q73" s="4"/>
      <c r="R73" s="4"/>
      <c r="S73" s="4"/>
      <c r="T73" s="4"/>
      <c r="U73" s="4"/>
      <c r="V73" s="4"/>
      <c r="W73" s="4">
        <v>0</v>
      </c>
      <c r="X73" s="4">
        <v>1</v>
      </c>
      <c r="Y73" s="4">
        <v>0</v>
      </c>
      <c r="Z73" s="4"/>
      <c r="AA73" s="4"/>
      <c r="AB73" s="4"/>
    </row>
    <row r="74" spans="1:28" x14ac:dyDescent="0.2">
      <c r="A74" s="4">
        <v>50</v>
      </c>
      <c r="B74" s="4">
        <v>0</v>
      </c>
      <c r="C74" s="4">
        <v>0</v>
      </c>
      <c r="D74" s="4">
        <v>1</v>
      </c>
      <c r="E74" s="4">
        <v>214</v>
      </c>
      <c r="F74" s="4">
        <f>ROUND(Source!AS57,O74)</f>
        <v>0</v>
      </c>
      <c r="G74" s="4" t="s">
        <v>57</v>
      </c>
      <c r="H74" s="4" t="s">
        <v>58</v>
      </c>
      <c r="I74" s="4"/>
      <c r="J74" s="4"/>
      <c r="K74" s="4">
        <v>214</v>
      </c>
      <c r="L74" s="4">
        <v>16</v>
      </c>
      <c r="M74" s="4">
        <v>3</v>
      </c>
      <c r="N74" s="4" t="s">
        <v>3</v>
      </c>
      <c r="O74" s="4">
        <v>2</v>
      </c>
      <c r="P74" s="4"/>
      <c r="Q74" s="4"/>
      <c r="R74" s="4"/>
      <c r="S74" s="4"/>
      <c r="T74" s="4"/>
      <c r="U74" s="4"/>
      <c r="V74" s="4"/>
      <c r="W74" s="4">
        <v>0</v>
      </c>
      <c r="X74" s="4">
        <v>1</v>
      </c>
      <c r="Y74" s="4">
        <v>0</v>
      </c>
      <c r="Z74" s="4"/>
      <c r="AA74" s="4"/>
      <c r="AB74" s="4"/>
    </row>
    <row r="75" spans="1:28" x14ac:dyDescent="0.2">
      <c r="A75" s="4">
        <v>50</v>
      </c>
      <c r="B75" s="4">
        <v>0</v>
      </c>
      <c r="C75" s="4">
        <v>0</v>
      </c>
      <c r="D75" s="4">
        <v>1</v>
      </c>
      <c r="E75" s="4">
        <v>215</v>
      </c>
      <c r="F75" s="4">
        <f>ROUND(Source!AT57,O75)</f>
        <v>0</v>
      </c>
      <c r="G75" s="4" t="s">
        <v>59</v>
      </c>
      <c r="H75" s="4" t="s">
        <v>60</v>
      </c>
      <c r="I75" s="4"/>
      <c r="J75" s="4"/>
      <c r="K75" s="4">
        <v>215</v>
      </c>
      <c r="L75" s="4">
        <v>17</v>
      </c>
      <c r="M75" s="4">
        <v>3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>
        <v>0</v>
      </c>
      <c r="X75" s="4">
        <v>1</v>
      </c>
      <c r="Y75" s="4">
        <v>0</v>
      </c>
      <c r="Z75" s="4"/>
      <c r="AA75" s="4"/>
      <c r="AB75" s="4"/>
    </row>
    <row r="76" spans="1:28" x14ac:dyDescent="0.2">
      <c r="A76" s="4">
        <v>50</v>
      </c>
      <c r="B76" s="4">
        <v>0</v>
      </c>
      <c r="C76" s="4">
        <v>0</v>
      </c>
      <c r="D76" s="4">
        <v>1</v>
      </c>
      <c r="E76" s="4">
        <v>217</v>
      </c>
      <c r="F76" s="4">
        <f>ROUND(Source!AU57,O76)</f>
        <v>984614</v>
      </c>
      <c r="G76" s="4" t="s">
        <v>61</v>
      </c>
      <c r="H76" s="4" t="s">
        <v>62</v>
      </c>
      <c r="I76" s="4"/>
      <c r="J76" s="4"/>
      <c r="K76" s="4">
        <v>217</v>
      </c>
      <c r="L76" s="4">
        <v>18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>
        <v>984614</v>
      </c>
      <c r="X76" s="4">
        <v>1</v>
      </c>
      <c r="Y76" s="4">
        <v>984614</v>
      </c>
      <c r="Z76" s="4"/>
      <c r="AA76" s="4"/>
      <c r="AB76" s="4"/>
    </row>
    <row r="77" spans="1:28" x14ac:dyDescent="0.2">
      <c r="A77" s="4">
        <v>50</v>
      </c>
      <c r="B77" s="4">
        <v>0</v>
      </c>
      <c r="C77" s="4">
        <v>0</v>
      </c>
      <c r="D77" s="4">
        <v>1</v>
      </c>
      <c r="E77" s="4">
        <v>230</v>
      </c>
      <c r="F77" s="4">
        <f>ROUND(Source!BA57,O77)</f>
        <v>0</v>
      </c>
      <c r="G77" s="4" t="s">
        <v>63</v>
      </c>
      <c r="H77" s="4" t="s">
        <v>64</v>
      </c>
      <c r="I77" s="4"/>
      <c r="J77" s="4"/>
      <c r="K77" s="4">
        <v>230</v>
      </c>
      <c r="L77" s="4">
        <v>19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>
        <v>0</v>
      </c>
      <c r="X77" s="4">
        <v>1</v>
      </c>
      <c r="Y77" s="4">
        <v>0</v>
      </c>
      <c r="Z77" s="4"/>
      <c r="AA77" s="4"/>
      <c r="AB77" s="4"/>
    </row>
    <row r="78" spans="1:28" x14ac:dyDescent="0.2">
      <c r="A78" s="4">
        <v>50</v>
      </c>
      <c r="B78" s="4">
        <v>0</v>
      </c>
      <c r="C78" s="4">
        <v>0</v>
      </c>
      <c r="D78" s="4">
        <v>1</v>
      </c>
      <c r="E78" s="4">
        <v>206</v>
      </c>
      <c r="F78" s="4">
        <f>ROUND(Source!T57,O78)</f>
        <v>0</v>
      </c>
      <c r="G78" s="4" t="s">
        <v>65</v>
      </c>
      <c r="H78" s="4" t="s">
        <v>66</v>
      </c>
      <c r="I78" s="4"/>
      <c r="J78" s="4"/>
      <c r="K78" s="4">
        <v>206</v>
      </c>
      <c r="L78" s="4">
        <v>20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>
        <v>0</v>
      </c>
      <c r="X78" s="4">
        <v>1</v>
      </c>
      <c r="Y78" s="4">
        <v>0</v>
      </c>
      <c r="Z78" s="4"/>
      <c r="AA78" s="4"/>
      <c r="AB78" s="4"/>
    </row>
    <row r="79" spans="1:28" x14ac:dyDescent="0.2">
      <c r="A79" s="4">
        <v>50</v>
      </c>
      <c r="B79" s="4">
        <v>0</v>
      </c>
      <c r="C79" s="4">
        <v>0</v>
      </c>
      <c r="D79" s="4">
        <v>1</v>
      </c>
      <c r="E79" s="4">
        <v>207</v>
      </c>
      <c r="F79" s="4">
        <f>Source!U57</f>
        <v>1059.8400000000001</v>
      </c>
      <c r="G79" s="4" t="s">
        <v>67</v>
      </c>
      <c r="H79" s="4" t="s">
        <v>68</v>
      </c>
      <c r="I79" s="4"/>
      <c r="J79" s="4"/>
      <c r="K79" s="4">
        <v>207</v>
      </c>
      <c r="L79" s="4">
        <v>21</v>
      </c>
      <c r="M79" s="4">
        <v>3</v>
      </c>
      <c r="N79" s="4" t="s">
        <v>3</v>
      </c>
      <c r="O79" s="4">
        <v>-1</v>
      </c>
      <c r="P79" s="4"/>
      <c r="Q79" s="4"/>
      <c r="R79" s="4"/>
      <c r="S79" s="4"/>
      <c r="T79" s="4"/>
      <c r="U79" s="4"/>
      <c r="V79" s="4"/>
      <c r="W79" s="4">
        <v>1059.8399999999999</v>
      </c>
      <c r="X79" s="4">
        <v>1</v>
      </c>
      <c r="Y79" s="4">
        <v>1059.8399999999999</v>
      </c>
      <c r="Z79" s="4"/>
      <c r="AA79" s="4"/>
      <c r="AB79" s="4"/>
    </row>
    <row r="80" spans="1:28" x14ac:dyDescent="0.2">
      <c r="A80" s="4">
        <v>50</v>
      </c>
      <c r="B80" s="4">
        <v>0</v>
      </c>
      <c r="C80" s="4">
        <v>0</v>
      </c>
      <c r="D80" s="4">
        <v>1</v>
      </c>
      <c r="E80" s="4">
        <v>208</v>
      </c>
      <c r="F80" s="4">
        <f>Source!V57</f>
        <v>0</v>
      </c>
      <c r="G80" s="4" t="s">
        <v>69</v>
      </c>
      <c r="H80" s="4" t="s">
        <v>70</v>
      </c>
      <c r="I80" s="4"/>
      <c r="J80" s="4"/>
      <c r="K80" s="4">
        <v>208</v>
      </c>
      <c r="L80" s="4">
        <v>22</v>
      </c>
      <c r="M80" s="4">
        <v>3</v>
      </c>
      <c r="N80" s="4" t="s">
        <v>3</v>
      </c>
      <c r="O80" s="4">
        <v>-1</v>
      </c>
      <c r="P80" s="4"/>
      <c r="Q80" s="4"/>
      <c r="R80" s="4"/>
      <c r="S80" s="4"/>
      <c r="T80" s="4"/>
      <c r="U80" s="4"/>
      <c r="V80" s="4"/>
      <c r="W80" s="4">
        <v>0</v>
      </c>
      <c r="X80" s="4">
        <v>1</v>
      </c>
      <c r="Y80" s="4">
        <v>0</v>
      </c>
      <c r="Z80" s="4"/>
      <c r="AA80" s="4"/>
      <c r="AB80" s="4"/>
    </row>
    <row r="81" spans="1:28" x14ac:dyDescent="0.2">
      <c r="A81" s="4">
        <v>50</v>
      </c>
      <c r="B81" s="4">
        <v>0</v>
      </c>
      <c r="C81" s="4">
        <v>0</v>
      </c>
      <c r="D81" s="4">
        <v>1</v>
      </c>
      <c r="E81" s="4">
        <v>209</v>
      </c>
      <c r="F81" s="4">
        <f>ROUND(Source!W57,O81)</f>
        <v>0</v>
      </c>
      <c r="G81" s="4" t="s">
        <v>71</v>
      </c>
      <c r="H81" s="4" t="s">
        <v>72</v>
      </c>
      <c r="I81" s="4"/>
      <c r="J81" s="4"/>
      <c r="K81" s="4">
        <v>209</v>
      </c>
      <c r="L81" s="4">
        <v>23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>
        <v>0</v>
      </c>
      <c r="X81" s="4">
        <v>1</v>
      </c>
      <c r="Y81" s="4">
        <v>0</v>
      </c>
      <c r="Z81" s="4"/>
      <c r="AA81" s="4"/>
      <c r="AB81" s="4"/>
    </row>
    <row r="82" spans="1:28" x14ac:dyDescent="0.2">
      <c r="A82" s="4">
        <v>50</v>
      </c>
      <c r="B82" s="4">
        <v>0</v>
      </c>
      <c r="C82" s="4">
        <v>0</v>
      </c>
      <c r="D82" s="4">
        <v>1</v>
      </c>
      <c r="E82" s="4">
        <v>233</v>
      </c>
      <c r="F82" s="4">
        <f>ROUND(Source!BD57,O82)</f>
        <v>0</v>
      </c>
      <c r="G82" s="4" t="s">
        <v>73</v>
      </c>
      <c r="H82" s="4" t="s">
        <v>74</v>
      </c>
      <c r="I82" s="4"/>
      <c r="J82" s="4"/>
      <c r="K82" s="4">
        <v>233</v>
      </c>
      <c r="L82" s="4">
        <v>24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>
        <v>0</v>
      </c>
      <c r="X82" s="4">
        <v>1</v>
      </c>
      <c r="Y82" s="4">
        <v>0</v>
      </c>
      <c r="Z82" s="4"/>
      <c r="AA82" s="4"/>
      <c r="AB82" s="4"/>
    </row>
    <row r="83" spans="1:28" x14ac:dyDescent="0.2">
      <c r="A83" s="4">
        <v>50</v>
      </c>
      <c r="B83" s="4">
        <v>0</v>
      </c>
      <c r="C83" s="4">
        <v>0</v>
      </c>
      <c r="D83" s="4">
        <v>1</v>
      </c>
      <c r="E83" s="4">
        <v>210</v>
      </c>
      <c r="F83" s="4">
        <f>ROUND(Source!X57,O83)</f>
        <v>346959</v>
      </c>
      <c r="G83" s="4" t="s">
        <v>75</v>
      </c>
      <c r="H83" s="4" t="s">
        <v>76</v>
      </c>
      <c r="I83" s="4"/>
      <c r="J83" s="4"/>
      <c r="K83" s="4">
        <v>210</v>
      </c>
      <c r="L83" s="4">
        <v>25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>
        <v>346959</v>
      </c>
      <c r="X83" s="4">
        <v>1</v>
      </c>
      <c r="Y83" s="4">
        <v>346959</v>
      </c>
      <c r="Z83" s="4"/>
      <c r="AA83" s="4"/>
      <c r="AB83" s="4"/>
    </row>
    <row r="84" spans="1:28" x14ac:dyDescent="0.2">
      <c r="A84" s="4">
        <v>50</v>
      </c>
      <c r="B84" s="4">
        <v>0</v>
      </c>
      <c r="C84" s="4">
        <v>0</v>
      </c>
      <c r="D84" s="4">
        <v>1</v>
      </c>
      <c r="E84" s="4">
        <v>211</v>
      </c>
      <c r="F84" s="4">
        <f>ROUND(Source!Y57,O84)</f>
        <v>168791</v>
      </c>
      <c r="G84" s="4" t="s">
        <v>77</v>
      </c>
      <c r="H84" s="4" t="s">
        <v>78</v>
      </c>
      <c r="I84" s="4"/>
      <c r="J84" s="4"/>
      <c r="K84" s="4">
        <v>211</v>
      </c>
      <c r="L84" s="4">
        <v>26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>
        <v>168791</v>
      </c>
      <c r="X84" s="4">
        <v>1</v>
      </c>
      <c r="Y84" s="4">
        <v>168791</v>
      </c>
      <c r="Z84" s="4"/>
      <c r="AA84" s="4"/>
      <c r="AB84" s="4"/>
    </row>
    <row r="85" spans="1:28" x14ac:dyDescent="0.2">
      <c r="A85" s="4">
        <v>50</v>
      </c>
      <c r="B85" s="4">
        <v>0</v>
      </c>
      <c r="C85" s="4">
        <v>0</v>
      </c>
      <c r="D85" s="4">
        <v>1</v>
      </c>
      <c r="E85" s="4">
        <v>224</v>
      </c>
      <c r="F85" s="4">
        <f>ROUND(Source!AR57,O85)</f>
        <v>984614</v>
      </c>
      <c r="G85" s="4" t="s">
        <v>79</v>
      </c>
      <c r="H85" s="4" t="s">
        <v>80</v>
      </c>
      <c r="I85" s="4"/>
      <c r="J85" s="4"/>
      <c r="K85" s="4">
        <v>224</v>
      </c>
      <c r="L85" s="4">
        <v>27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>
        <v>984614</v>
      </c>
      <c r="X85" s="4">
        <v>1</v>
      </c>
      <c r="Y85" s="4">
        <v>984614</v>
      </c>
      <c r="Z85" s="4"/>
      <c r="AA85" s="4"/>
      <c r="AB85" s="4"/>
    </row>
    <row r="87" spans="1:28" x14ac:dyDescent="0.2">
      <c r="A87">
        <v>71</v>
      </c>
      <c r="B87">
        <v>1</v>
      </c>
      <c r="D87">
        <v>200003</v>
      </c>
      <c r="E87">
        <v>49934183</v>
      </c>
      <c r="F87" t="s">
        <v>81</v>
      </c>
      <c r="G87" t="s">
        <v>82</v>
      </c>
      <c r="H87">
        <v>75</v>
      </c>
      <c r="I87">
        <v>25</v>
      </c>
    </row>
    <row r="90" spans="1:28" x14ac:dyDescent="0.2">
      <c r="A90">
        <v>70</v>
      </c>
      <c r="B90">
        <v>1</v>
      </c>
      <c r="D90">
        <v>1</v>
      </c>
      <c r="E90" t="s">
        <v>83</v>
      </c>
      <c r="F90" t="s">
        <v>84</v>
      </c>
      <c r="G90">
        <v>1</v>
      </c>
      <c r="H90">
        <v>0</v>
      </c>
      <c r="I90" t="s">
        <v>3</v>
      </c>
      <c r="J90">
        <v>1</v>
      </c>
      <c r="K90">
        <v>0</v>
      </c>
      <c r="L90" t="s">
        <v>3</v>
      </c>
      <c r="M90" t="s">
        <v>3</v>
      </c>
      <c r="N90">
        <v>0</v>
      </c>
      <c r="P90" t="s">
        <v>85</v>
      </c>
    </row>
    <row r="91" spans="1:28" x14ac:dyDescent="0.2">
      <c r="A91">
        <v>70</v>
      </c>
      <c r="B91">
        <v>1</v>
      </c>
      <c r="D91">
        <v>2</v>
      </c>
      <c r="E91" t="s">
        <v>86</v>
      </c>
      <c r="F91" t="s">
        <v>87</v>
      </c>
      <c r="G91">
        <v>0</v>
      </c>
      <c r="H91">
        <v>0</v>
      </c>
      <c r="I91" t="s">
        <v>3</v>
      </c>
      <c r="J91">
        <v>1</v>
      </c>
      <c r="K91">
        <v>0</v>
      </c>
      <c r="L91" t="s">
        <v>3</v>
      </c>
      <c r="M91" t="s">
        <v>3</v>
      </c>
      <c r="N91">
        <v>0</v>
      </c>
      <c r="P91" t="s">
        <v>88</v>
      </c>
    </row>
    <row r="92" spans="1:28" x14ac:dyDescent="0.2">
      <c r="A92">
        <v>70</v>
      </c>
      <c r="B92">
        <v>1</v>
      </c>
      <c r="D92">
        <v>3</v>
      </c>
      <c r="E92" t="s">
        <v>89</v>
      </c>
      <c r="F92" t="s">
        <v>90</v>
      </c>
      <c r="G92">
        <v>0</v>
      </c>
      <c r="H92">
        <v>0</v>
      </c>
      <c r="I92" t="s">
        <v>3</v>
      </c>
      <c r="J92">
        <v>1</v>
      </c>
      <c r="K92">
        <v>0</v>
      </c>
      <c r="L92" t="s">
        <v>3</v>
      </c>
      <c r="M92" t="s">
        <v>3</v>
      </c>
      <c r="N92">
        <v>0</v>
      </c>
      <c r="P92" t="s">
        <v>91</v>
      </c>
    </row>
    <row r="93" spans="1:28" x14ac:dyDescent="0.2">
      <c r="A93">
        <v>70</v>
      </c>
      <c r="B93">
        <v>1</v>
      </c>
      <c r="D93">
        <v>4</v>
      </c>
      <c r="E93" t="s">
        <v>92</v>
      </c>
      <c r="F93" t="s">
        <v>93</v>
      </c>
      <c r="G93">
        <v>1</v>
      </c>
      <c r="H93">
        <v>0</v>
      </c>
      <c r="I93" t="s">
        <v>3</v>
      </c>
      <c r="J93">
        <v>2</v>
      </c>
      <c r="K93">
        <v>0</v>
      </c>
      <c r="L93" t="s">
        <v>3</v>
      </c>
      <c r="M93" t="s">
        <v>3</v>
      </c>
      <c r="N93">
        <v>0</v>
      </c>
      <c r="P93" t="s">
        <v>3</v>
      </c>
    </row>
    <row r="94" spans="1:28" x14ac:dyDescent="0.2">
      <c r="A94">
        <v>70</v>
      </c>
      <c r="B94">
        <v>1</v>
      </c>
      <c r="D94">
        <v>5</v>
      </c>
      <c r="E94" t="s">
        <v>94</v>
      </c>
      <c r="F94" t="s">
        <v>95</v>
      </c>
      <c r="G94">
        <v>0</v>
      </c>
      <c r="H94">
        <v>0</v>
      </c>
      <c r="I94" t="s">
        <v>3</v>
      </c>
      <c r="J94">
        <v>2</v>
      </c>
      <c r="K94">
        <v>0</v>
      </c>
      <c r="L94" t="s">
        <v>3</v>
      </c>
      <c r="M94" t="s">
        <v>3</v>
      </c>
      <c r="N94">
        <v>0</v>
      </c>
      <c r="P94" t="s">
        <v>3</v>
      </c>
    </row>
    <row r="95" spans="1:28" x14ac:dyDescent="0.2">
      <c r="A95">
        <v>70</v>
      </c>
      <c r="B95">
        <v>1</v>
      </c>
      <c r="D95">
        <v>6</v>
      </c>
      <c r="E95" t="s">
        <v>96</v>
      </c>
      <c r="F95" t="s">
        <v>97</v>
      </c>
      <c r="G95">
        <v>0</v>
      </c>
      <c r="H95">
        <v>0</v>
      </c>
      <c r="I95" t="s">
        <v>3</v>
      </c>
      <c r="J95">
        <v>2</v>
      </c>
      <c r="K95">
        <v>0</v>
      </c>
      <c r="L95" t="s">
        <v>3</v>
      </c>
      <c r="M95" t="s">
        <v>3</v>
      </c>
      <c r="N95">
        <v>0</v>
      </c>
      <c r="P95" t="s">
        <v>3</v>
      </c>
    </row>
    <row r="96" spans="1:28" x14ac:dyDescent="0.2">
      <c r="A96">
        <v>70</v>
      </c>
      <c r="B96">
        <v>1</v>
      </c>
      <c r="D96">
        <v>7</v>
      </c>
      <c r="E96" t="s">
        <v>98</v>
      </c>
      <c r="F96" t="s">
        <v>99</v>
      </c>
      <c r="G96">
        <v>0</v>
      </c>
      <c r="H96">
        <v>0</v>
      </c>
      <c r="I96" t="s">
        <v>100</v>
      </c>
      <c r="J96">
        <v>0</v>
      </c>
      <c r="K96">
        <v>0</v>
      </c>
      <c r="L96" t="s">
        <v>3</v>
      </c>
      <c r="M96" t="s">
        <v>3</v>
      </c>
      <c r="N96">
        <v>0</v>
      </c>
      <c r="P96" t="s">
        <v>101</v>
      </c>
    </row>
    <row r="97" spans="1:16" x14ac:dyDescent="0.2">
      <c r="A97">
        <v>70</v>
      </c>
      <c r="B97">
        <v>1</v>
      </c>
      <c r="D97">
        <v>8</v>
      </c>
      <c r="E97" t="s">
        <v>102</v>
      </c>
      <c r="F97" t="s">
        <v>103</v>
      </c>
      <c r="G97">
        <v>0</v>
      </c>
      <c r="H97">
        <v>0</v>
      </c>
      <c r="I97" t="s">
        <v>104</v>
      </c>
      <c r="J97">
        <v>0</v>
      </c>
      <c r="K97">
        <v>0</v>
      </c>
      <c r="L97" t="s">
        <v>3</v>
      </c>
      <c r="M97" t="s">
        <v>3</v>
      </c>
      <c r="N97">
        <v>0</v>
      </c>
      <c r="P97" t="s">
        <v>102</v>
      </c>
    </row>
    <row r="98" spans="1:16" x14ac:dyDescent="0.2">
      <c r="A98">
        <v>70</v>
      </c>
      <c r="B98">
        <v>1</v>
      </c>
      <c r="D98">
        <v>9</v>
      </c>
      <c r="E98" t="s">
        <v>105</v>
      </c>
      <c r="F98" t="s">
        <v>106</v>
      </c>
      <c r="G98">
        <v>0</v>
      </c>
      <c r="H98">
        <v>0</v>
      </c>
      <c r="I98" t="s">
        <v>107</v>
      </c>
      <c r="J98">
        <v>0</v>
      </c>
      <c r="K98">
        <v>0</v>
      </c>
      <c r="L98" t="s">
        <v>3</v>
      </c>
      <c r="M98" t="s">
        <v>3</v>
      </c>
      <c r="N98">
        <v>0</v>
      </c>
      <c r="P98" t="s">
        <v>108</v>
      </c>
    </row>
    <row r="99" spans="1:16" x14ac:dyDescent="0.2">
      <c r="A99">
        <v>70</v>
      </c>
      <c r="B99">
        <v>1</v>
      </c>
      <c r="D99">
        <v>10</v>
      </c>
      <c r="E99" t="s">
        <v>109</v>
      </c>
      <c r="F99" t="s">
        <v>110</v>
      </c>
      <c r="G99">
        <v>0</v>
      </c>
      <c r="H99">
        <v>0</v>
      </c>
      <c r="I99" t="s">
        <v>111</v>
      </c>
      <c r="J99">
        <v>0</v>
      </c>
      <c r="K99">
        <v>0</v>
      </c>
      <c r="L99" t="s">
        <v>3</v>
      </c>
      <c r="M99" t="s">
        <v>3</v>
      </c>
      <c r="N99">
        <v>0</v>
      </c>
      <c r="P99" t="s">
        <v>112</v>
      </c>
    </row>
    <row r="100" spans="1:16" x14ac:dyDescent="0.2">
      <c r="A100">
        <v>70</v>
      </c>
      <c r="B100">
        <v>1</v>
      </c>
      <c r="D100">
        <v>11</v>
      </c>
      <c r="E100" t="s">
        <v>113</v>
      </c>
      <c r="F100" t="s">
        <v>114</v>
      </c>
      <c r="G100">
        <v>0</v>
      </c>
      <c r="H100">
        <v>0</v>
      </c>
      <c r="I100" t="s">
        <v>115</v>
      </c>
      <c r="J100">
        <v>0</v>
      </c>
      <c r="K100">
        <v>0</v>
      </c>
      <c r="L100" t="s">
        <v>3</v>
      </c>
      <c r="M100" t="s">
        <v>3</v>
      </c>
      <c r="N100">
        <v>0</v>
      </c>
      <c r="P100" t="s">
        <v>116</v>
      </c>
    </row>
    <row r="101" spans="1:16" x14ac:dyDescent="0.2">
      <c r="A101">
        <v>70</v>
      </c>
      <c r="B101">
        <v>1</v>
      </c>
      <c r="D101">
        <v>12</v>
      </c>
      <c r="E101" t="s">
        <v>117</v>
      </c>
      <c r="F101" t="s">
        <v>118</v>
      </c>
      <c r="G101">
        <v>0</v>
      </c>
      <c r="H101">
        <v>0</v>
      </c>
      <c r="I101" t="s">
        <v>3</v>
      </c>
      <c r="J101">
        <v>0</v>
      </c>
      <c r="K101">
        <v>0</v>
      </c>
      <c r="L101" t="s">
        <v>3</v>
      </c>
      <c r="M101" t="s">
        <v>3</v>
      </c>
      <c r="N101">
        <v>0</v>
      </c>
      <c r="P101" t="s">
        <v>119</v>
      </c>
    </row>
    <row r="102" spans="1:16" x14ac:dyDescent="0.2">
      <c r="A102">
        <v>70</v>
      </c>
      <c r="B102">
        <v>1</v>
      </c>
      <c r="D102">
        <v>13</v>
      </c>
      <c r="E102" t="s">
        <v>120</v>
      </c>
      <c r="F102" t="s">
        <v>121</v>
      </c>
      <c r="G102">
        <v>0</v>
      </c>
      <c r="H102">
        <v>0</v>
      </c>
      <c r="I102" t="s">
        <v>3</v>
      </c>
      <c r="J102">
        <v>3</v>
      </c>
      <c r="K102">
        <v>0</v>
      </c>
      <c r="L102" t="s">
        <v>3</v>
      </c>
      <c r="M102" t="s">
        <v>3</v>
      </c>
      <c r="N102">
        <v>0</v>
      </c>
      <c r="P102" t="s">
        <v>3</v>
      </c>
    </row>
    <row r="103" spans="1:16" x14ac:dyDescent="0.2">
      <c r="A103">
        <v>70</v>
      </c>
      <c r="B103">
        <v>1</v>
      </c>
      <c r="D103">
        <v>14</v>
      </c>
      <c r="E103" t="s">
        <v>122</v>
      </c>
      <c r="F103" t="s">
        <v>123</v>
      </c>
      <c r="G103">
        <v>1</v>
      </c>
      <c r="H103">
        <v>0</v>
      </c>
      <c r="I103" t="s">
        <v>3</v>
      </c>
      <c r="J103">
        <v>3</v>
      </c>
      <c r="K103">
        <v>0</v>
      </c>
      <c r="L103" t="s">
        <v>3</v>
      </c>
      <c r="M103" t="s">
        <v>3</v>
      </c>
      <c r="N103">
        <v>0</v>
      </c>
      <c r="P103" t="s">
        <v>3</v>
      </c>
    </row>
    <row r="104" spans="1:16" x14ac:dyDescent="0.2">
      <c r="A104">
        <v>70</v>
      </c>
      <c r="B104">
        <v>1</v>
      </c>
      <c r="D104">
        <v>1</v>
      </c>
      <c r="E104" t="s">
        <v>124</v>
      </c>
      <c r="F104" t="s">
        <v>125</v>
      </c>
      <c r="G104">
        <v>0.9</v>
      </c>
      <c r="H104">
        <v>1</v>
      </c>
      <c r="I104" t="s">
        <v>126</v>
      </c>
      <c r="J104">
        <v>0</v>
      </c>
      <c r="K104">
        <v>0</v>
      </c>
      <c r="L104" t="s">
        <v>3</v>
      </c>
      <c r="M104" t="s">
        <v>3</v>
      </c>
      <c r="N104">
        <v>0</v>
      </c>
      <c r="P104" t="s">
        <v>127</v>
      </c>
    </row>
    <row r="105" spans="1:16" x14ac:dyDescent="0.2">
      <c r="A105">
        <v>70</v>
      </c>
      <c r="B105">
        <v>1</v>
      </c>
      <c r="D105">
        <v>2</v>
      </c>
      <c r="E105" t="s">
        <v>128</v>
      </c>
      <c r="F105" t="s">
        <v>129</v>
      </c>
      <c r="G105">
        <v>0.85</v>
      </c>
      <c r="H105">
        <v>1</v>
      </c>
      <c r="I105" t="s">
        <v>130</v>
      </c>
      <c r="J105">
        <v>0</v>
      </c>
      <c r="K105">
        <v>0</v>
      </c>
      <c r="L105" t="s">
        <v>3</v>
      </c>
      <c r="M105" t="s">
        <v>3</v>
      </c>
      <c r="N105">
        <v>0</v>
      </c>
      <c r="P105" t="s">
        <v>131</v>
      </c>
    </row>
    <row r="106" spans="1:16" x14ac:dyDescent="0.2">
      <c r="A106">
        <v>70</v>
      </c>
      <c r="B106">
        <v>1</v>
      </c>
      <c r="D106">
        <v>3</v>
      </c>
      <c r="E106" t="s">
        <v>132</v>
      </c>
      <c r="F106" t="s">
        <v>133</v>
      </c>
      <c r="G106">
        <v>1.03</v>
      </c>
      <c r="H106">
        <v>0</v>
      </c>
      <c r="I106" t="s">
        <v>3</v>
      </c>
      <c r="J106">
        <v>0</v>
      </c>
      <c r="K106">
        <v>0</v>
      </c>
      <c r="L106" t="s">
        <v>3</v>
      </c>
      <c r="M106" t="s">
        <v>3</v>
      </c>
      <c r="N106">
        <v>0</v>
      </c>
      <c r="P106" t="s">
        <v>134</v>
      </c>
    </row>
    <row r="107" spans="1:16" x14ac:dyDescent="0.2">
      <c r="A107">
        <v>70</v>
      </c>
      <c r="B107">
        <v>1</v>
      </c>
      <c r="D107">
        <v>4</v>
      </c>
      <c r="E107" t="s">
        <v>135</v>
      </c>
      <c r="F107" t="s">
        <v>136</v>
      </c>
      <c r="G107">
        <v>1.1499999999999999</v>
      </c>
      <c r="H107">
        <v>0</v>
      </c>
      <c r="I107" t="s">
        <v>3</v>
      </c>
      <c r="J107">
        <v>0</v>
      </c>
      <c r="K107">
        <v>0</v>
      </c>
      <c r="L107" t="s">
        <v>3</v>
      </c>
      <c r="M107" t="s">
        <v>3</v>
      </c>
      <c r="N107">
        <v>0</v>
      </c>
      <c r="P107" t="s">
        <v>137</v>
      </c>
    </row>
    <row r="108" spans="1:16" x14ac:dyDescent="0.2">
      <c r="A108">
        <v>70</v>
      </c>
      <c r="B108">
        <v>1</v>
      </c>
      <c r="D108">
        <v>5</v>
      </c>
      <c r="E108" t="s">
        <v>138</v>
      </c>
      <c r="F108" t="s">
        <v>139</v>
      </c>
      <c r="G108">
        <v>7</v>
      </c>
      <c r="H108">
        <v>0</v>
      </c>
      <c r="I108" t="s">
        <v>3</v>
      </c>
      <c r="J108">
        <v>0</v>
      </c>
      <c r="K108">
        <v>0</v>
      </c>
      <c r="L108" t="s">
        <v>3</v>
      </c>
      <c r="M108" t="s">
        <v>3</v>
      </c>
      <c r="N108">
        <v>0</v>
      </c>
      <c r="P108" t="s">
        <v>3</v>
      </c>
    </row>
    <row r="109" spans="1:16" x14ac:dyDescent="0.2">
      <c r="A109">
        <v>70</v>
      </c>
      <c r="B109">
        <v>1</v>
      </c>
      <c r="D109">
        <v>6</v>
      </c>
      <c r="E109" t="s">
        <v>140</v>
      </c>
      <c r="F109" t="s">
        <v>3</v>
      </c>
      <c r="G109">
        <v>2</v>
      </c>
      <c r="H109">
        <v>0</v>
      </c>
      <c r="I109" t="s">
        <v>3</v>
      </c>
      <c r="J109">
        <v>0</v>
      </c>
      <c r="K109">
        <v>0</v>
      </c>
      <c r="L109" t="s">
        <v>3</v>
      </c>
      <c r="M109" t="s">
        <v>3</v>
      </c>
      <c r="N109">
        <v>0</v>
      </c>
      <c r="P109" t="s">
        <v>3</v>
      </c>
    </row>
    <row r="111" spans="1:16" x14ac:dyDescent="0.2">
      <c r="A111">
        <v>-1</v>
      </c>
    </row>
    <row r="113" spans="1:40" x14ac:dyDescent="0.2">
      <c r="A113" s="3">
        <v>75</v>
      </c>
      <c r="B113" s="3" t="s">
        <v>141</v>
      </c>
      <c r="C113" s="3">
        <v>2024</v>
      </c>
      <c r="D113" s="3">
        <v>4</v>
      </c>
      <c r="E113" s="3">
        <v>0</v>
      </c>
      <c r="F113" s="3">
        <v>0</v>
      </c>
      <c r="G113" s="3">
        <v>0</v>
      </c>
      <c r="H113" s="3">
        <v>1</v>
      </c>
      <c r="I113" s="3">
        <v>0</v>
      </c>
      <c r="J113" s="3">
        <v>4</v>
      </c>
      <c r="K113" s="3">
        <v>0</v>
      </c>
      <c r="L113" s="3">
        <v>0</v>
      </c>
      <c r="M113" s="3">
        <v>0</v>
      </c>
      <c r="N113" s="3">
        <v>51663455</v>
      </c>
      <c r="O113" s="3">
        <v>1</v>
      </c>
    </row>
    <row r="114" spans="1:40" x14ac:dyDescent="0.2">
      <c r="A114" s="5">
        <v>3</v>
      </c>
      <c r="B114" s="5" t="s">
        <v>142</v>
      </c>
      <c r="C114" s="5">
        <v>1</v>
      </c>
      <c r="D114" s="5">
        <v>9.11</v>
      </c>
      <c r="E114" s="5">
        <v>13.26</v>
      </c>
      <c r="F114" s="5">
        <v>33.39</v>
      </c>
      <c r="G114" s="5">
        <v>33.39</v>
      </c>
      <c r="H114" s="5">
        <v>6.13</v>
      </c>
      <c r="I114" s="5">
        <v>1</v>
      </c>
      <c r="J114" s="5">
        <v>2</v>
      </c>
      <c r="K114" s="5">
        <v>33.39</v>
      </c>
      <c r="L114" s="5">
        <v>1</v>
      </c>
      <c r="M114" s="5">
        <v>1</v>
      </c>
      <c r="N114" s="5">
        <v>9.11</v>
      </c>
      <c r="O114" s="5">
        <v>6.13</v>
      </c>
      <c r="P114" s="5">
        <v>1</v>
      </c>
      <c r="Q114" s="5">
        <v>33.39</v>
      </c>
      <c r="R114" s="5">
        <v>1</v>
      </c>
      <c r="S114" s="5" t="s">
        <v>3</v>
      </c>
      <c r="T114" s="5" t="s">
        <v>3</v>
      </c>
      <c r="U114" s="5" t="s">
        <v>3</v>
      </c>
      <c r="V114" s="5" t="s">
        <v>3</v>
      </c>
      <c r="W114" s="5" t="s">
        <v>3</v>
      </c>
      <c r="X114" s="5" t="s">
        <v>3</v>
      </c>
      <c r="Y114" s="5" t="s">
        <v>3</v>
      </c>
      <c r="Z114" s="5" t="s">
        <v>3</v>
      </c>
      <c r="AA114" s="5" t="s">
        <v>3</v>
      </c>
      <c r="AB114" s="5" t="s">
        <v>3</v>
      </c>
      <c r="AC114" s="5" t="s">
        <v>3</v>
      </c>
      <c r="AD114" s="5" t="s">
        <v>3</v>
      </c>
      <c r="AE114" s="5" t="s">
        <v>3</v>
      </c>
      <c r="AF114" s="5" t="s">
        <v>3</v>
      </c>
      <c r="AG114" s="5" t="s">
        <v>3</v>
      </c>
      <c r="AH114" s="5" t="s">
        <v>3</v>
      </c>
      <c r="AI114" s="5"/>
      <c r="AJ114" s="5"/>
      <c r="AK114" s="5"/>
      <c r="AL114" s="5"/>
      <c r="AM114" s="5"/>
      <c r="AN114" s="5">
        <v>51663456</v>
      </c>
    </row>
    <row r="118" spans="1:40" x14ac:dyDescent="0.2">
      <c r="A118">
        <v>65</v>
      </c>
      <c r="C118">
        <v>1</v>
      </c>
      <c r="D118">
        <v>0</v>
      </c>
      <c r="E118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143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62522</v>
      </c>
      <c r="M1">
        <v>49542862</v>
      </c>
      <c r="N1">
        <v>11</v>
      </c>
      <c r="O1">
        <v>7</v>
      </c>
      <c r="P1">
        <v>0</v>
      </c>
      <c r="Q1">
        <v>3</v>
      </c>
    </row>
    <row r="12" spans="1:133" x14ac:dyDescent="0.2">
      <c r="A12" s="1">
        <v>1</v>
      </c>
      <c r="B12" s="1">
        <v>51</v>
      </c>
      <c r="C12" s="1">
        <v>0</v>
      </c>
      <c r="D12" s="1"/>
      <c r="E12" s="1">
        <v>0</v>
      </c>
      <c r="F12" s="1" t="s">
        <v>4</v>
      </c>
      <c r="G12" s="1" t="s">
        <v>4</v>
      </c>
      <c r="H12" s="1" t="s">
        <v>3</v>
      </c>
      <c r="I12" s="1">
        <v>0</v>
      </c>
      <c r="J12" s="1" t="s">
        <v>5</v>
      </c>
      <c r="K12" s="1">
        <v>0</v>
      </c>
      <c r="L12" s="1">
        <v>0</v>
      </c>
      <c r="M12" s="1">
        <v>11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3</v>
      </c>
      <c r="CB12" s="1" t="s">
        <v>3</v>
      </c>
      <c r="CC12" s="1" t="s">
        <v>3</v>
      </c>
      <c r="CD12" s="1" t="s">
        <v>3</v>
      </c>
      <c r="CE12" s="1" t="s">
        <v>10</v>
      </c>
      <c r="CF12" s="1">
        <v>0</v>
      </c>
      <c r="CG12" s="1">
        <v>0</v>
      </c>
      <c r="CH12" s="1">
        <v>489201672</v>
      </c>
      <c r="CI12" s="1" t="s">
        <v>3</v>
      </c>
      <c r="CJ12" s="1" t="s">
        <v>3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51663455</v>
      </c>
      <c r="E14" s="1">
        <v>0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6">
        <v>3</v>
      </c>
      <c r="B16" s="6">
        <v>0</v>
      </c>
      <c r="C16" s="6" t="s">
        <v>11</v>
      </c>
      <c r="D16" s="6" t="s">
        <v>12</v>
      </c>
      <c r="E16" s="7">
        <f>ROUND((Source!F44)/1000,2)</f>
        <v>0</v>
      </c>
      <c r="F16" s="7">
        <f>ROUND((Source!F45)/1000,2)</f>
        <v>0</v>
      </c>
      <c r="G16" s="7">
        <f>ROUND((Source!F36)/1000,2)</f>
        <v>0</v>
      </c>
      <c r="H16" s="7">
        <f>ROUND((Source!F46)/1000+(Source!F47)/1000,2)</f>
        <v>984.61</v>
      </c>
      <c r="I16" s="7">
        <f>E16+F16+G16+H16</f>
        <v>984.61</v>
      </c>
      <c r="J16" s="7">
        <f>ROUND((Source!F42+Source!F41)/1000,2)</f>
        <v>468.86</v>
      </c>
      <c r="AI16" s="6">
        <v>0</v>
      </c>
      <c r="AJ16" s="6">
        <v>-1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468864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468864</v>
      </c>
      <c r="BB16" s="7">
        <v>0</v>
      </c>
      <c r="BC16" s="7">
        <v>0</v>
      </c>
      <c r="BD16" s="7">
        <v>984614</v>
      </c>
      <c r="BE16" s="7">
        <v>0</v>
      </c>
      <c r="BF16" s="7">
        <v>1059.8399999999999</v>
      </c>
      <c r="BG16" s="7">
        <v>0</v>
      </c>
      <c r="BH16" s="7">
        <v>0</v>
      </c>
      <c r="BI16" s="7">
        <v>346959</v>
      </c>
      <c r="BJ16" s="7">
        <v>168791</v>
      </c>
      <c r="BK16" s="7">
        <v>984614</v>
      </c>
    </row>
    <row r="18" spans="1:19" x14ac:dyDescent="0.2">
      <c r="A18">
        <v>51</v>
      </c>
      <c r="E18" s="8">
        <f>SUMIF(A16:A17,3,E16:E17)</f>
        <v>0</v>
      </c>
      <c r="F18" s="8">
        <f>SUMIF(A16:A17,3,F16:F17)</f>
        <v>0</v>
      </c>
      <c r="G18" s="8">
        <f>SUMIF(A16:A17,3,G16:G17)</f>
        <v>0</v>
      </c>
      <c r="H18" s="8">
        <f>SUMIF(A16:A17,3,H16:H17)</f>
        <v>984.61</v>
      </c>
      <c r="I18" s="8">
        <f>SUMIF(A16:A17,3,I16:I17)</f>
        <v>984.61</v>
      </c>
      <c r="J18" s="8">
        <f>SUMIF(A16:A17,3,J16:J17)</f>
        <v>468.86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 x14ac:dyDescent="0.2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468864</v>
      </c>
      <c r="G20" s="4" t="s">
        <v>27</v>
      </c>
      <c r="H20" s="4" t="s">
        <v>28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0</v>
      </c>
      <c r="G21" s="4" t="s">
        <v>29</v>
      </c>
      <c r="H21" s="4" t="s">
        <v>30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 x14ac:dyDescent="0.2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31</v>
      </c>
      <c r="H22" s="4" t="s">
        <v>32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0</v>
      </c>
      <c r="G23" s="4" t="s">
        <v>33</v>
      </c>
      <c r="H23" s="4" t="s">
        <v>34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 x14ac:dyDescent="0.2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0</v>
      </c>
      <c r="G24" s="4" t="s">
        <v>35</v>
      </c>
      <c r="H24" s="4" t="s">
        <v>36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37</v>
      </c>
      <c r="H25" s="4" t="s">
        <v>38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0</v>
      </c>
      <c r="G26" s="4" t="s">
        <v>39</v>
      </c>
      <c r="H26" s="4" t="s">
        <v>40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41</v>
      </c>
      <c r="H27" s="4" t="s">
        <v>42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43</v>
      </c>
      <c r="H28" s="4" t="s">
        <v>44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45</v>
      </c>
      <c r="H29" s="4" t="s">
        <v>46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 x14ac:dyDescent="0.2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0</v>
      </c>
      <c r="G30" s="4" t="s">
        <v>47</v>
      </c>
      <c r="H30" s="4" t="s">
        <v>48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49</v>
      </c>
      <c r="H31" s="4" t="s">
        <v>50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 x14ac:dyDescent="0.2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0</v>
      </c>
      <c r="G32" s="4" t="s">
        <v>51</v>
      </c>
      <c r="H32" s="4" t="s">
        <v>52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 x14ac:dyDescent="0.2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468864</v>
      </c>
      <c r="G33" s="4" t="s">
        <v>53</v>
      </c>
      <c r="H33" s="4" t="s">
        <v>54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55</v>
      </c>
      <c r="H34" s="4" t="s">
        <v>56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0</v>
      </c>
      <c r="G35" s="4" t="s">
        <v>57</v>
      </c>
      <c r="H35" s="4" t="s">
        <v>58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0</v>
      </c>
      <c r="G36" s="4" t="s">
        <v>59</v>
      </c>
      <c r="H36" s="4" t="s">
        <v>60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984614</v>
      </c>
      <c r="G37" s="4" t="s">
        <v>61</v>
      </c>
      <c r="H37" s="4" t="s">
        <v>62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63</v>
      </c>
      <c r="H38" s="4" t="s">
        <v>64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65</v>
      </c>
      <c r="H39" s="4" t="s">
        <v>66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1059.8399999999999</v>
      </c>
      <c r="G40" s="4" t="s">
        <v>67</v>
      </c>
      <c r="H40" s="4" t="s">
        <v>68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0</v>
      </c>
      <c r="G41" s="4" t="s">
        <v>69</v>
      </c>
      <c r="H41" s="4" t="s">
        <v>70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71</v>
      </c>
      <c r="H42" s="4" t="s">
        <v>72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73</v>
      </c>
      <c r="H43" s="4" t="s">
        <v>74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 x14ac:dyDescent="0.2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346959</v>
      </c>
      <c r="G44" s="4" t="s">
        <v>75</v>
      </c>
      <c r="H44" s="4" t="s">
        <v>76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 x14ac:dyDescent="0.2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168791</v>
      </c>
      <c r="G45" s="4" t="s">
        <v>77</v>
      </c>
      <c r="H45" s="4" t="s">
        <v>78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 x14ac:dyDescent="0.2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984614</v>
      </c>
      <c r="G46" s="4" t="s">
        <v>79</v>
      </c>
      <c r="H46" s="4" t="s">
        <v>80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8" spans="1:16" x14ac:dyDescent="0.2">
      <c r="A48">
        <v>-1</v>
      </c>
    </row>
    <row r="51" spans="1:40" x14ac:dyDescent="0.2">
      <c r="A51" s="3">
        <v>75</v>
      </c>
      <c r="B51" s="3" t="s">
        <v>141</v>
      </c>
      <c r="C51" s="3">
        <v>2024</v>
      </c>
      <c r="D51" s="3">
        <v>4</v>
      </c>
      <c r="E51" s="3">
        <v>0</v>
      </c>
      <c r="F51" s="3">
        <v>0</v>
      </c>
      <c r="G51" s="3">
        <v>0</v>
      </c>
      <c r="H51" s="3">
        <v>1</v>
      </c>
      <c r="I51" s="3">
        <v>0</v>
      </c>
      <c r="J51" s="3">
        <v>4</v>
      </c>
      <c r="K51" s="3">
        <v>0</v>
      </c>
      <c r="L51" s="3">
        <v>0</v>
      </c>
      <c r="M51" s="3">
        <v>0</v>
      </c>
      <c r="N51" s="3">
        <v>51663455</v>
      </c>
      <c r="O51" s="3">
        <v>1</v>
      </c>
    </row>
    <row r="52" spans="1:40" x14ac:dyDescent="0.2">
      <c r="A52" s="5">
        <v>3</v>
      </c>
      <c r="B52" s="5" t="s">
        <v>142</v>
      </c>
      <c r="C52" s="5">
        <v>1</v>
      </c>
      <c r="D52" s="5">
        <v>9.11</v>
      </c>
      <c r="E52" s="5">
        <v>13.26</v>
      </c>
      <c r="F52" s="5">
        <v>33.39</v>
      </c>
      <c r="G52" s="5">
        <v>33.39</v>
      </c>
      <c r="H52" s="5">
        <v>6.13</v>
      </c>
      <c r="I52" s="5">
        <v>1</v>
      </c>
      <c r="J52" s="5">
        <v>2</v>
      </c>
      <c r="K52" s="5">
        <v>33.39</v>
      </c>
      <c r="L52" s="5">
        <v>1</v>
      </c>
      <c r="M52" s="5">
        <v>1</v>
      </c>
      <c r="N52" s="5">
        <v>9.11</v>
      </c>
      <c r="O52" s="5">
        <v>6.13</v>
      </c>
      <c r="P52" s="5">
        <v>1</v>
      </c>
      <c r="Q52" s="5">
        <v>33.39</v>
      </c>
      <c r="R52" s="5">
        <v>1</v>
      </c>
      <c r="S52" s="5" t="s">
        <v>3</v>
      </c>
      <c r="T52" s="5" t="s">
        <v>3</v>
      </c>
      <c r="U52" s="5" t="s">
        <v>3</v>
      </c>
      <c r="V52" s="5" t="s">
        <v>3</v>
      </c>
      <c r="W52" s="5" t="s">
        <v>3</v>
      </c>
      <c r="X52" s="5" t="s">
        <v>3</v>
      </c>
      <c r="Y52" s="5" t="s">
        <v>3</v>
      </c>
      <c r="Z52" s="5" t="s">
        <v>3</v>
      </c>
      <c r="AA52" s="5" t="s">
        <v>3</v>
      </c>
      <c r="AB52" s="5" t="s">
        <v>3</v>
      </c>
      <c r="AC52" s="5" t="s">
        <v>3</v>
      </c>
      <c r="AD52" s="5" t="s">
        <v>3</v>
      </c>
      <c r="AE52" s="5" t="s">
        <v>3</v>
      </c>
      <c r="AF52" s="5" t="s">
        <v>3</v>
      </c>
      <c r="AG52" s="5" t="s">
        <v>3</v>
      </c>
      <c r="AH52" s="5" t="s">
        <v>3</v>
      </c>
      <c r="AI52" s="5"/>
      <c r="AJ52" s="5"/>
      <c r="AK52" s="5"/>
      <c r="AL52" s="5"/>
      <c r="AM52" s="5"/>
      <c r="AN52" s="5">
        <v>51663456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87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19" x14ac:dyDescent="0.2">
      <c r="A1">
        <f>ROW(Source!A24)</f>
        <v>24</v>
      </c>
      <c r="B1">
        <v>51663455</v>
      </c>
      <c r="C1">
        <v>51663519</v>
      </c>
      <c r="D1">
        <v>48170502</v>
      </c>
      <c r="E1">
        <v>68</v>
      </c>
      <c r="F1">
        <v>1</v>
      </c>
      <c r="G1">
        <v>1</v>
      </c>
      <c r="H1">
        <v>1</v>
      </c>
      <c r="I1" t="s">
        <v>144</v>
      </c>
      <c r="J1" t="s">
        <v>3</v>
      </c>
      <c r="K1" t="s">
        <v>145</v>
      </c>
      <c r="L1">
        <v>1369</v>
      </c>
      <c r="N1">
        <v>1013</v>
      </c>
      <c r="O1" t="s">
        <v>146</v>
      </c>
      <c r="P1" t="s">
        <v>146</v>
      </c>
      <c r="Q1">
        <v>1</v>
      </c>
      <c r="W1">
        <v>0</v>
      </c>
      <c r="X1">
        <v>914469070</v>
      </c>
      <c r="Y1">
        <f t="shared" ref="Y1:Y9" si="0">AT1</f>
        <v>41.47</v>
      </c>
      <c r="AA1">
        <v>0</v>
      </c>
      <c r="AB1">
        <v>0</v>
      </c>
      <c r="AC1">
        <v>0</v>
      </c>
      <c r="AD1">
        <v>340.91</v>
      </c>
      <c r="AE1">
        <v>0</v>
      </c>
      <c r="AF1">
        <v>0</v>
      </c>
      <c r="AG1">
        <v>0</v>
      </c>
      <c r="AH1">
        <v>10.210000000000001</v>
      </c>
      <c r="AI1">
        <v>1</v>
      </c>
      <c r="AJ1">
        <v>1</v>
      </c>
      <c r="AK1">
        <v>1</v>
      </c>
      <c r="AL1">
        <v>33.39</v>
      </c>
      <c r="AM1">
        <v>4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41.47</v>
      </c>
      <c r="AU1" t="s">
        <v>3</v>
      </c>
      <c r="AV1">
        <v>1</v>
      </c>
      <c r="AW1">
        <v>2</v>
      </c>
      <c r="AX1">
        <v>51663524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U1">
        <f>ROUND(AT1*Source!I24*AH1*AL1,0)</f>
        <v>113101</v>
      </c>
      <c r="CV1">
        <f>ROUND(Y1*Source!I24,7)</f>
        <v>331.76</v>
      </c>
      <c r="CW1">
        <v>0</v>
      </c>
      <c r="CX1">
        <f>ROUND(Y1*Source!I24,7)</f>
        <v>331.76</v>
      </c>
      <c r="CY1">
        <f t="shared" ref="CY1:CY9" si="1">AD1</f>
        <v>340.91</v>
      </c>
      <c r="CZ1">
        <f t="shared" ref="CZ1:CZ9" si="2">AH1</f>
        <v>10.210000000000001</v>
      </c>
      <c r="DA1">
        <f t="shared" ref="DA1:DA9" si="3">AL1</f>
        <v>33.39</v>
      </c>
      <c r="DB1">
        <f t="shared" ref="DB1:DB9" si="4">ROUND(ROUND(AT1*CZ1,2),2)</f>
        <v>423.41</v>
      </c>
      <c r="DC1">
        <f t="shared" ref="DC1:DC9" si="5">ROUND(ROUND(AT1*AG1,2),2)</f>
        <v>0</v>
      </c>
      <c r="DD1" t="s">
        <v>3</v>
      </c>
      <c r="DE1" t="s">
        <v>3</v>
      </c>
      <c r="DF1">
        <f t="shared" ref="DF1:DF9" si="6">ROUND(ROUND(AE1,0)*CX1,0)</f>
        <v>0</v>
      </c>
      <c r="DG1">
        <f t="shared" ref="DG1:DG9" si="7">ROUND(ROUND(AF1,0)*CX1,0)</f>
        <v>0</v>
      </c>
      <c r="DH1">
        <f t="shared" ref="DH1:DH9" si="8">ROUND(ROUND(AG1,0)*CX1,0)</f>
        <v>0</v>
      </c>
      <c r="DI1">
        <f t="shared" ref="DI1:DI9" si="9">ROUND(ROUND(AH1*AL1,0)*CX1,0)</f>
        <v>113130</v>
      </c>
      <c r="DJ1">
        <f t="shared" ref="DJ1:DJ9" si="10">DI1</f>
        <v>113130</v>
      </c>
      <c r="DK1">
        <v>0</v>
      </c>
      <c r="DL1" t="s">
        <v>3</v>
      </c>
      <c r="DM1">
        <v>0</v>
      </c>
      <c r="DN1" t="s">
        <v>3</v>
      </c>
      <c r="DO1">
        <v>0</v>
      </c>
    </row>
    <row r="2" spans="1:119" x14ac:dyDescent="0.2">
      <c r="A2">
        <f>ROW(Source!A24)</f>
        <v>24</v>
      </c>
      <c r="B2">
        <v>51663455</v>
      </c>
      <c r="C2">
        <v>51663519</v>
      </c>
      <c r="D2">
        <v>48170506</v>
      </c>
      <c r="E2">
        <v>68</v>
      </c>
      <c r="F2">
        <v>1</v>
      </c>
      <c r="G2">
        <v>1</v>
      </c>
      <c r="H2">
        <v>1</v>
      </c>
      <c r="I2" t="s">
        <v>147</v>
      </c>
      <c r="J2" t="s">
        <v>3</v>
      </c>
      <c r="K2" t="s">
        <v>148</v>
      </c>
      <c r="L2">
        <v>1369</v>
      </c>
      <c r="N2">
        <v>1013</v>
      </c>
      <c r="O2" t="s">
        <v>146</v>
      </c>
      <c r="P2" t="s">
        <v>146</v>
      </c>
      <c r="Q2">
        <v>1</v>
      </c>
      <c r="W2">
        <v>0</v>
      </c>
      <c r="X2">
        <v>-66267284</v>
      </c>
      <c r="Y2">
        <f t="shared" si="0"/>
        <v>25.92</v>
      </c>
      <c r="AA2">
        <v>0</v>
      </c>
      <c r="AB2">
        <v>0</v>
      </c>
      <c r="AC2">
        <v>0</v>
      </c>
      <c r="AD2">
        <v>517.21</v>
      </c>
      <c r="AE2">
        <v>0</v>
      </c>
      <c r="AF2">
        <v>0</v>
      </c>
      <c r="AG2">
        <v>0</v>
      </c>
      <c r="AH2">
        <v>15.49</v>
      </c>
      <c r="AI2">
        <v>1</v>
      </c>
      <c r="AJ2">
        <v>1</v>
      </c>
      <c r="AK2">
        <v>1</v>
      </c>
      <c r="AL2">
        <v>33.39</v>
      </c>
      <c r="AM2">
        <v>4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25.92</v>
      </c>
      <c r="AU2" t="s">
        <v>3</v>
      </c>
      <c r="AV2">
        <v>1</v>
      </c>
      <c r="AW2">
        <v>2</v>
      </c>
      <c r="AX2">
        <v>51663525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U2">
        <f>ROUND(AT2*Source!I24*AH2*AL2,0)</f>
        <v>107249</v>
      </c>
      <c r="CV2">
        <f>ROUND(Y2*Source!I24,7)</f>
        <v>207.36</v>
      </c>
      <c r="CW2">
        <v>0</v>
      </c>
      <c r="CX2">
        <f>ROUND(Y2*Source!I24,7)</f>
        <v>207.36</v>
      </c>
      <c r="CY2">
        <f t="shared" si="1"/>
        <v>517.21</v>
      </c>
      <c r="CZ2">
        <f t="shared" si="2"/>
        <v>15.49</v>
      </c>
      <c r="DA2">
        <f t="shared" si="3"/>
        <v>33.39</v>
      </c>
      <c r="DB2">
        <f t="shared" si="4"/>
        <v>401.5</v>
      </c>
      <c r="DC2">
        <f t="shared" si="5"/>
        <v>0</v>
      </c>
      <c r="DD2" t="s">
        <v>3</v>
      </c>
      <c r="DE2" t="s">
        <v>3</v>
      </c>
      <c r="DF2">
        <f t="shared" si="6"/>
        <v>0</v>
      </c>
      <c r="DG2">
        <f t="shared" si="7"/>
        <v>0</v>
      </c>
      <c r="DH2">
        <f t="shared" si="8"/>
        <v>0</v>
      </c>
      <c r="DI2">
        <f t="shared" si="9"/>
        <v>107205</v>
      </c>
      <c r="DJ2">
        <f t="shared" si="10"/>
        <v>107205</v>
      </c>
      <c r="DK2">
        <v>0</v>
      </c>
      <c r="DL2" t="s">
        <v>3</v>
      </c>
      <c r="DM2">
        <v>0</v>
      </c>
      <c r="DN2" t="s">
        <v>3</v>
      </c>
      <c r="DO2">
        <v>0</v>
      </c>
    </row>
    <row r="3" spans="1:119" x14ac:dyDescent="0.2">
      <c r="A3">
        <f>ROW(Source!A24)</f>
        <v>24</v>
      </c>
      <c r="B3">
        <v>51663455</v>
      </c>
      <c r="C3">
        <v>51663519</v>
      </c>
      <c r="D3">
        <v>48170508</v>
      </c>
      <c r="E3">
        <v>68</v>
      </c>
      <c r="F3">
        <v>1</v>
      </c>
      <c r="G3">
        <v>1</v>
      </c>
      <c r="H3">
        <v>1</v>
      </c>
      <c r="I3" t="s">
        <v>149</v>
      </c>
      <c r="J3" t="s">
        <v>3</v>
      </c>
      <c r="K3" t="s">
        <v>150</v>
      </c>
      <c r="L3">
        <v>1369</v>
      </c>
      <c r="N3">
        <v>1013</v>
      </c>
      <c r="O3" t="s">
        <v>146</v>
      </c>
      <c r="P3" t="s">
        <v>146</v>
      </c>
      <c r="Q3">
        <v>1</v>
      </c>
      <c r="W3">
        <v>0</v>
      </c>
      <c r="X3">
        <v>-2140504649</v>
      </c>
      <c r="Y3">
        <f t="shared" si="0"/>
        <v>25.92</v>
      </c>
      <c r="AA3">
        <v>0</v>
      </c>
      <c r="AB3">
        <v>0</v>
      </c>
      <c r="AC3">
        <v>0</v>
      </c>
      <c r="AD3">
        <v>470.47</v>
      </c>
      <c r="AE3">
        <v>0</v>
      </c>
      <c r="AF3">
        <v>0</v>
      </c>
      <c r="AG3">
        <v>0</v>
      </c>
      <c r="AH3">
        <v>14.09</v>
      </c>
      <c r="AI3">
        <v>1</v>
      </c>
      <c r="AJ3">
        <v>1</v>
      </c>
      <c r="AK3">
        <v>1</v>
      </c>
      <c r="AL3">
        <v>33.39</v>
      </c>
      <c r="AM3">
        <v>4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25.92</v>
      </c>
      <c r="AU3" t="s">
        <v>3</v>
      </c>
      <c r="AV3">
        <v>1</v>
      </c>
      <c r="AW3">
        <v>2</v>
      </c>
      <c r="AX3">
        <v>51663526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U3">
        <f>ROUND(AT3*Source!I24*AH3*AL3,0)</f>
        <v>97556</v>
      </c>
      <c r="CV3">
        <f>ROUND(Y3*Source!I24,7)</f>
        <v>207.36</v>
      </c>
      <c r="CW3">
        <v>0</v>
      </c>
      <c r="CX3">
        <f>ROUND(Y3*Source!I24,7)</f>
        <v>207.36</v>
      </c>
      <c r="CY3">
        <f t="shared" si="1"/>
        <v>470.47</v>
      </c>
      <c r="CZ3">
        <f t="shared" si="2"/>
        <v>14.09</v>
      </c>
      <c r="DA3">
        <f t="shared" si="3"/>
        <v>33.39</v>
      </c>
      <c r="DB3">
        <f t="shared" si="4"/>
        <v>365.21</v>
      </c>
      <c r="DC3">
        <f t="shared" si="5"/>
        <v>0</v>
      </c>
      <c r="DD3" t="s">
        <v>3</v>
      </c>
      <c r="DE3" t="s">
        <v>3</v>
      </c>
      <c r="DF3">
        <f t="shared" si="6"/>
        <v>0</v>
      </c>
      <c r="DG3">
        <f t="shared" si="7"/>
        <v>0</v>
      </c>
      <c r="DH3">
        <f t="shared" si="8"/>
        <v>0</v>
      </c>
      <c r="DI3">
        <f t="shared" si="9"/>
        <v>97459</v>
      </c>
      <c r="DJ3">
        <f t="shared" si="10"/>
        <v>97459</v>
      </c>
      <c r="DK3">
        <v>0</v>
      </c>
      <c r="DL3" t="s">
        <v>3</v>
      </c>
      <c r="DM3">
        <v>0</v>
      </c>
      <c r="DN3" t="s">
        <v>3</v>
      </c>
      <c r="DO3">
        <v>0</v>
      </c>
    </row>
    <row r="4" spans="1:119" x14ac:dyDescent="0.2">
      <c r="A4">
        <f>ROW(Source!A24)</f>
        <v>24</v>
      </c>
      <c r="B4">
        <v>51663455</v>
      </c>
      <c r="C4">
        <v>51663519</v>
      </c>
      <c r="D4">
        <v>48170512</v>
      </c>
      <c r="E4">
        <v>68</v>
      </c>
      <c r="F4">
        <v>1</v>
      </c>
      <c r="G4">
        <v>1</v>
      </c>
      <c r="H4">
        <v>1</v>
      </c>
      <c r="I4" t="s">
        <v>151</v>
      </c>
      <c r="J4" t="s">
        <v>3</v>
      </c>
      <c r="K4" t="s">
        <v>152</v>
      </c>
      <c r="L4">
        <v>1369</v>
      </c>
      <c r="N4">
        <v>1013</v>
      </c>
      <c r="O4" t="s">
        <v>146</v>
      </c>
      <c r="P4" t="s">
        <v>146</v>
      </c>
      <c r="Q4">
        <v>1</v>
      </c>
      <c r="W4">
        <v>0</v>
      </c>
      <c r="X4">
        <v>1117864519</v>
      </c>
      <c r="Y4">
        <f t="shared" si="0"/>
        <v>10.37</v>
      </c>
      <c r="AA4">
        <v>0</v>
      </c>
      <c r="AB4">
        <v>0</v>
      </c>
      <c r="AC4">
        <v>0</v>
      </c>
      <c r="AD4">
        <v>565.29</v>
      </c>
      <c r="AE4">
        <v>0</v>
      </c>
      <c r="AF4">
        <v>0</v>
      </c>
      <c r="AG4">
        <v>0</v>
      </c>
      <c r="AH4">
        <v>16.93</v>
      </c>
      <c r="AI4">
        <v>1</v>
      </c>
      <c r="AJ4">
        <v>1</v>
      </c>
      <c r="AK4">
        <v>1</v>
      </c>
      <c r="AL4">
        <v>33.39</v>
      </c>
      <c r="AM4">
        <v>4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10.37</v>
      </c>
      <c r="AU4" t="s">
        <v>3</v>
      </c>
      <c r="AV4">
        <v>1</v>
      </c>
      <c r="AW4">
        <v>2</v>
      </c>
      <c r="AX4">
        <v>51663527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U4">
        <f>ROUND(AT4*Source!I24*AH4*AL4,0)</f>
        <v>46897</v>
      </c>
      <c r="CV4">
        <f>ROUND(Y4*Source!I24,7)</f>
        <v>82.96</v>
      </c>
      <c r="CW4">
        <v>0</v>
      </c>
      <c r="CX4">
        <f>ROUND(Y4*Source!I24,7)</f>
        <v>82.96</v>
      </c>
      <c r="CY4">
        <f t="shared" si="1"/>
        <v>565.29</v>
      </c>
      <c r="CZ4">
        <f t="shared" si="2"/>
        <v>16.93</v>
      </c>
      <c r="DA4">
        <f t="shared" si="3"/>
        <v>33.39</v>
      </c>
      <c r="DB4">
        <f t="shared" si="4"/>
        <v>175.56</v>
      </c>
      <c r="DC4">
        <f t="shared" si="5"/>
        <v>0</v>
      </c>
      <c r="DD4" t="s">
        <v>3</v>
      </c>
      <c r="DE4" t="s">
        <v>3</v>
      </c>
      <c r="DF4">
        <f t="shared" si="6"/>
        <v>0</v>
      </c>
      <c r="DG4">
        <f t="shared" si="7"/>
        <v>0</v>
      </c>
      <c r="DH4">
        <f t="shared" si="8"/>
        <v>0</v>
      </c>
      <c r="DI4">
        <f t="shared" si="9"/>
        <v>46872</v>
      </c>
      <c r="DJ4">
        <f t="shared" si="10"/>
        <v>46872</v>
      </c>
      <c r="DK4">
        <v>0</v>
      </c>
      <c r="DL4" t="s">
        <v>3</v>
      </c>
      <c r="DM4">
        <v>0</v>
      </c>
      <c r="DN4" t="s">
        <v>3</v>
      </c>
      <c r="DO4">
        <v>0</v>
      </c>
    </row>
    <row r="5" spans="1:119" x14ac:dyDescent="0.2">
      <c r="A5">
        <f>ROW(Source!A25)</f>
        <v>25</v>
      </c>
      <c r="B5">
        <v>51663455</v>
      </c>
      <c r="C5">
        <v>51663528</v>
      </c>
      <c r="D5">
        <v>48170500</v>
      </c>
      <c r="E5">
        <v>68</v>
      </c>
      <c r="F5">
        <v>1</v>
      </c>
      <c r="G5">
        <v>1</v>
      </c>
      <c r="H5">
        <v>1</v>
      </c>
      <c r="I5" t="s">
        <v>153</v>
      </c>
      <c r="J5" t="s">
        <v>3</v>
      </c>
      <c r="K5" t="s">
        <v>154</v>
      </c>
      <c r="L5">
        <v>1369</v>
      </c>
      <c r="N5">
        <v>1013</v>
      </c>
      <c r="O5" t="s">
        <v>146</v>
      </c>
      <c r="P5" t="s">
        <v>146</v>
      </c>
      <c r="Q5">
        <v>1</v>
      </c>
      <c r="W5">
        <v>0</v>
      </c>
      <c r="X5">
        <v>286205319</v>
      </c>
      <c r="Y5">
        <f t="shared" si="0"/>
        <v>34.56</v>
      </c>
      <c r="AA5">
        <v>0</v>
      </c>
      <c r="AB5">
        <v>0</v>
      </c>
      <c r="AC5">
        <v>0</v>
      </c>
      <c r="AD5">
        <v>431.4</v>
      </c>
      <c r="AE5">
        <v>0</v>
      </c>
      <c r="AF5">
        <v>0</v>
      </c>
      <c r="AG5">
        <v>0</v>
      </c>
      <c r="AH5">
        <v>12.92</v>
      </c>
      <c r="AI5">
        <v>1</v>
      </c>
      <c r="AJ5">
        <v>1</v>
      </c>
      <c r="AK5">
        <v>1</v>
      </c>
      <c r="AL5">
        <v>33.39</v>
      </c>
      <c r="AM5">
        <v>4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34.56</v>
      </c>
      <c r="AU5" t="s">
        <v>3</v>
      </c>
      <c r="AV5">
        <v>1</v>
      </c>
      <c r="AW5">
        <v>2</v>
      </c>
      <c r="AX5">
        <v>51663534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U5">
        <f>ROUND(AT5*Source!I25*AH5*AL5,0)</f>
        <v>29818</v>
      </c>
      <c r="CV5">
        <f>ROUND(Y5*Source!I25,7)</f>
        <v>69.12</v>
      </c>
      <c r="CW5">
        <v>0</v>
      </c>
      <c r="CX5">
        <f>ROUND(Y5*Source!I25,7)</f>
        <v>69.12</v>
      </c>
      <c r="CY5">
        <f t="shared" si="1"/>
        <v>431.4</v>
      </c>
      <c r="CZ5">
        <f t="shared" si="2"/>
        <v>12.92</v>
      </c>
      <c r="DA5">
        <f t="shared" si="3"/>
        <v>33.39</v>
      </c>
      <c r="DB5">
        <f t="shared" si="4"/>
        <v>446.52</v>
      </c>
      <c r="DC5">
        <f t="shared" si="5"/>
        <v>0</v>
      </c>
      <c r="DD5" t="s">
        <v>3</v>
      </c>
      <c r="DE5" t="s">
        <v>3</v>
      </c>
      <c r="DF5">
        <f t="shared" si="6"/>
        <v>0</v>
      </c>
      <c r="DG5">
        <f t="shared" si="7"/>
        <v>0</v>
      </c>
      <c r="DH5">
        <f t="shared" si="8"/>
        <v>0</v>
      </c>
      <c r="DI5">
        <f t="shared" si="9"/>
        <v>29791</v>
      </c>
      <c r="DJ5">
        <f t="shared" si="10"/>
        <v>29791</v>
      </c>
      <c r="DK5">
        <v>0</v>
      </c>
      <c r="DL5" t="s">
        <v>3</v>
      </c>
      <c r="DM5">
        <v>0</v>
      </c>
      <c r="DN5" t="s">
        <v>3</v>
      </c>
      <c r="DO5">
        <v>0</v>
      </c>
    </row>
    <row r="6" spans="1:119" x14ac:dyDescent="0.2">
      <c r="A6">
        <f>ROW(Source!A25)</f>
        <v>25</v>
      </c>
      <c r="B6">
        <v>51663455</v>
      </c>
      <c r="C6">
        <v>51663528</v>
      </c>
      <c r="D6">
        <v>48170502</v>
      </c>
      <c r="E6">
        <v>68</v>
      </c>
      <c r="F6">
        <v>1</v>
      </c>
      <c r="G6">
        <v>1</v>
      </c>
      <c r="H6">
        <v>1</v>
      </c>
      <c r="I6" t="s">
        <v>144</v>
      </c>
      <c r="J6" t="s">
        <v>3</v>
      </c>
      <c r="K6" t="s">
        <v>145</v>
      </c>
      <c r="L6">
        <v>1369</v>
      </c>
      <c r="N6">
        <v>1013</v>
      </c>
      <c r="O6" t="s">
        <v>146</v>
      </c>
      <c r="P6" t="s">
        <v>146</v>
      </c>
      <c r="Q6">
        <v>1</v>
      </c>
      <c r="W6">
        <v>0</v>
      </c>
      <c r="X6">
        <v>914469070</v>
      </c>
      <c r="Y6">
        <f t="shared" si="0"/>
        <v>23.04</v>
      </c>
      <c r="AA6">
        <v>0</v>
      </c>
      <c r="AB6">
        <v>0</v>
      </c>
      <c r="AC6">
        <v>0</v>
      </c>
      <c r="AD6">
        <v>340.91</v>
      </c>
      <c r="AE6">
        <v>0</v>
      </c>
      <c r="AF6">
        <v>0</v>
      </c>
      <c r="AG6">
        <v>0</v>
      </c>
      <c r="AH6">
        <v>10.210000000000001</v>
      </c>
      <c r="AI6">
        <v>1</v>
      </c>
      <c r="AJ6">
        <v>1</v>
      </c>
      <c r="AK6">
        <v>1</v>
      </c>
      <c r="AL6">
        <v>33.39</v>
      </c>
      <c r="AM6">
        <v>4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23.04</v>
      </c>
      <c r="AU6" t="s">
        <v>3</v>
      </c>
      <c r="AV6">
        <v>1</v>
      </c>
      <c r="AW6">
        <v>2</v>
      </c>
      <c r="AX6">
        <v>51663535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U6">
        <f>ROUND(AT6*Source!I25*AH6*AL6,0)</f>
        <v>15709</v>
      </c>
      <c r="CV6">
        <f>ROUND(Y6*Source!I25,7)</f>
        <v>46.08</v>
      </c>
      <c r="CW6">
        <v>0</v>
      </c>
      <c r="CX6">
        <f>ROUND(Y6*Source!I25,7)</f>
        <v>46.08</v>
      </c>
      <c r="CY6">
        <f t="shared" si="1"/>
        <v>340.91</v>
      </c>
      <c r="CZ6">
        <f t="shared" si="2"/>
        <v>10.210000000000001</v>
      </c>
      <c r="DA6">
        <f t="shared" si="3"/>
        <v>33.39</v>
      </c>
      <c r="DB6">
        <f t="shared" si="4"/>
        <v>235.24</v>
      </c>
      <c r="DC6">
        <f t="shared" si="5"/>
        <v>0</v>
      </c>
      <c r="DD6" t="s">
        <v>3</v>
      </c>
      <c r="DE6" t="s">
        <v>3</v>
      </c>
      <c r="DF6">
        <f t="shared" si="6"/>
        <v>0</v>
      </c>
      <c r="DG6">
        <f t="shared" si="7"/>
        <v>0</v>
      </c>
      <c r="DH6">
        <f t="shared" si="8"/>
        <v>0</v>
      </c>
      <c r="DI6">
        <f t="shared" si="9"/>
        <v>15713</v>
      </c>
      <c r="DJ6">
        <f t="shared" si="10"/>
        <v>15713</v>
      </c>
      <c r="DK6">
        <v>0</v>
      </c>
      <c r="DL6" t="s">
        <v>3</v>
      </c>
      <c r="DM6">
        <v>0</v>
      </c>
      <c r="DN6" t="s">
        <v>3</v>
      </c>
      <c r="DO6">
        <v>0</v>
      </c>
    </row>
    <row r="7" spans="1:119" x14ac:dyDescent="0.2">
      <c r="A7">
        <f>ROW(Source!A25)</f>
        <v>25</v>
      </c>
      <c r="B7">
        <v>51663455</v>
      </c>
      <c r="C7">
        <v>51663528</v>
      </c>
      <c r="D7">
        <v>48170506</v>
      </c>
      <c r="E7">
        <v>68</v>
      </c>
      <c r="F7">
        <v>1</v>
      </c>
      <c r="G7">
        <v>1</v>
      </c>
      <c r="H7">
        <v>1</v>
      </c>
      <c r="I7" t="s">
        <v>147</v>
      </c>
      <c r="J7" t="s">
        <v>3</v>
      </c>
      <c r="K7" t="s">
        <v>148</v>
      </c>
      <c r="L7">
        <v>1369</v>
      </c>
      <c r="N7">
        <v>1013</v>
      </c>
      <c r="O7" t="s">
        <v>146</v>
      </c>
      <c r="P7" t="s">
        <v>146</v>
      </c>
      <c r="Q7">
        <v>1</v>
      </c>
      <c r="W7">
        <v>0</v>
      </c>
      <c r="X7">
        <v>-66267284</v>
      </c>
      <c r="Y7">
        <f t="shared" si="0"/>
        <v>23.04</v>
      </c>
      <c r="AA7">
        <v>0</v>
      </c>
      <c r="AB7">
        <v>0</v>
      </c>
      <c r="AC7">
        <v>0</v>
      </c>
      <c r="AD7">
        <v>517.21</v>
      </c>
      <c r="AE7">
        <v>0</v>
      </c>
      <c r="AF7">
        <v>0</v>
      </c>
      <c r="AG7">
        <v>0</v>
      </c>
      <c r="AH7">
        <v>15.49</v>
      </c>
      <c r="AI7">
        <v>1</v>
      </c>
      <c r="AJ7">
        <v>1</v>
      </c>
      <c r="AK7">
        <v>1</v>
      </c>
      <c r="AL7">
        <v>33.39</v>
      </c>
      <c r="AM7">
        <v>4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23.04</v>
      </c>
      <c r="AU7" t="s">
        <v>3</v>
      </c>
      <c r="AV7">
        <v>1</v>
      </c>
      <c r="AW7">
        <v>2</v>
      </c>
      <c r="AX7">
        <v>51663536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U7">
        <f>ROUND(AT7*Source!I25*AH7*AL7,0)</f>
        <v>23833</v>
      </c>
      <c r="CV7">
        <f>ROUND(Y7*Source!I25,7)</f>
        <v>46.08</v>
      </c>
      <c r="CW7">
        <v>0</v>
      </c>
      <c r="CX7">
        <f>ROUND(Y7*Source!I25,7)</f>
        <v>46.08</v>
      </c>
      <c r="CY7">
        <f t="shared" si="1"/>
        <v>517.21</v>
      </c>
      <c r="CZ7">
        <f t="shared" si="2"/>
        <v>15.49</v>
      </c>
      <c r="DA7">
        <f t="shared" si="3"/>
        <v>33.39</v>
      </c>
      <c r="DB7">
        <f t="shared" si="4"/>
        <v>356.89</v>
      </c>
      <c r="DC7">
        <f t="shared" si="5"/>
        <v>0</v>
      </c>
      <c r="DD7" t="s">
        <v>3</v>
      </c>
      <c r="DE7" t="s">
        <v>3</v>
      </c>
      <c r="DF7">
        <f t="shared" si="6"/>
        <v>0</v>
      </c>
      <c r="DG7">
        <f t="shared" si="7"/>
        <v>0</v>
      </c>
      <c r="DH7">
        <f t="shared" si="8"/>
        <v>0</v>
      </c>
      <c r="DI7">
        <f t="shared" si="9"/>
        <v>23823</v>
      </c>
      <c r="DJ7">
        <f t="shared" si="10"/>
        <v>23823</v>
      </c>
      <c r="DK7">
        <v>0</v>
      </c>
      <c r="DL7" t="s">
        <v>3</v>
      </c>
      <c r="DM7">
        <v>0</v>
      </c>
      <c r="DN7" t="s">
        <v>3</v>
      </c>
      <c r="DO7">
        <v>0</v>
      </c>
    </row>
    <row r="8" spans="1:119" x14ac:dyDescent="0.2">
      <c r="A8">
        <f>ROW(Source!A25)</f>
        <v>25</v>
      </c>
      <c r="B8">
        <v>51663455</v>
      </c>
      <c r="C8">
        <v>51663528</v>
      </c>
      <c r="D8">
        <v>48170508</v>
      </c>
      <c r="E8">
        <v>68</v>
      </c>
      <c r="F8">
        <v>1</v>
      </c>
      <c r="G8">
        <v>1</v>
      </c>
      <c r="H8">
        <v>1</v>
      </c>
      <c r="I8" t="s">
        <v>149</v>
      </c>
      <c r="J8" t="s">
        <v>3</v>
      </c>
      <c r="K8" t="s">
        <v>150</v>
      </c>
      <c r="L8">
        <v>1369</v>
      </c>
      <c r="N8">
        <v>1013</v>
      </c>
      <c r="O8" t="s">
        <v>146</v>
      </c>
      <c r="P8" t="s">
        <v>146</v>
      </c>
      <c r="Q8">
        <v>1</v>
      </c>
      <c r="W8">
        <v>0</v>
      </c>
      <c r="X8">
        <v>-2140504649</v>
      </c>
      <c r="Y8">
        <f t="shared" si="0"/>
        <v>23.04</v>
      </c>
      <c r="AA8">
        <v>0</v>
      </c>
      <c r="AB8">
        <v>0</v>
      </c>
      <c r="AC8">
        <v>0</v>
      </c>
      <c r="AD8">
        <v>470.47</v>
      </c>
      <c r="AE8">
        <v>0</v>
      </c>
      <c r="AF8">
        <v>0</v>
      </c>
      <c r="AG8">
        <v>0</v>
      </c>
      <c r="AH8">
        <v>14.09</v>
      </c>
      <c r="AI8">
        <v>1</v>
      </c>
      <c r="AJ8">
        <v>1</v>
      </c>
      <c r="AK8">
        <v>1</v>
      </c>
      <c r="AL8">
        <v>33.39</v>
      </c>
      <c r="AM8">
        <v>4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23.04</v>
      </c>
      <c r="AU8" t="s">
        <v>3</v>
      </c>
      <c r="AV8">
        <v>1</v>
      </c>
      <c r="AW8">
        <v>2</v>
      </c>
      <c r="AX8">
        <v>51663537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U8">
        <f>ROUND(AT8*Source!I25*AH8*AL8,0)</f>
        <v>21679</v>
      </c>
      <c r="CV8">
        <f>ROUND(Y8*Source!I25,7)</f>
        <v>46.08</v>
      </c>
      <c r="CW8">
        <v>0</v>
      </c>
      <c r="CX8">
        <f>ROUND(Y8*Source!I25,7)</f>
        <v>46.08</v>
      </c>
      <c r="CY8">
        <f t="shared" si="1"/>
        <v>470.47</v>
      </c>
      <c r="CZ8">
        <f t="shared" si="2"/>
        <v>14.09</v>
      </c>
      <c r="DA8">
        <f t="shared" si="3"/>
        <v>33.39</v>
      </c>
      <c r="DB8">
        <f t="shared" si="4"/>
        <v>324.63</v>
      </c>
      <c r="DC8">
        <f t="shared" si="5"/>
        <v>0</v>
      </c>
      <c r="DD8" t="s">
        <v>3</v>
      </c>
      <c r="DE8" t="s">
        <v>3</v>
      </c>
      <c r="DF8">
        <f t="shared" si="6"/>
        <v>0</v>
      </c>
      <c r="DG8">
        <f t="shared" si="7"/>
        <v>0</v>
      </c>
      <c r="DH8">
        <f t="shared" si="8"/>
        <v>0</v>
      </c>
      <c r="DI8">
        <f t="shared" si="9"/>
        <v>21658</v>
      </c>
      <c r="DJ8">
        <f t="shared" si="10"/>
        <v>21658</v>
      </c>
      <c r="DK8">
        <v>0</v>
      </c>
      <c r="DL8" t="s">
        <v>3</v>
      </c>
      <c r="DM8">
        <v>0</v>
      </c>
      <c r="DN8" t="s">
        <v>3</v>
      </c>
      <c r="DO8">
        <v>0</v>
      </c>
    </row>
    <row r="9" spans="1:119" x14ac:dyDescent="0.2">
      <c r="A9">
        <f>ROW(Source!A25)</f>
        <v>25</v>
      </c>
      <c r="B9">
        <v>51663455</v>
      </c>
      <c r="C9">
        <v>51663528</v>
      </c>
      <c r="D9">
        <v>48170512</v>
      </c>
      <c r="E9">
        <v>68</v>
      </c>
      <c r="F9">
        <v>1</v>
      </c>
      <c r="G9">
        <v>1</v>
      </c>
      <c r="H9">
        <v>1</v>
      </c>
      <c r="I9" t="s">
        <v>151</v>
      </c>
      <c r="J9" t="s">
        <v>3</v>
      </c>
      <c r="K9" t="s">
        <v>152</v>
      </c>
      <c r="L9">
        <v>1369</v>
      </c>
      <c r="N9">
        <v>1013</v>
      </c>
      <c r="O9" t="s">
        <v>146</v>
      </c>
      <c r="P9" t="s">
        <v>146</v>
      </c>
      <c r="Q9">
        <v>1</v>
      </c>
      <c r="W9">
        <v>0</v>
      </c>
      <c r="X9">
        <v>1117864519</v>
      </c>
      <c r="Y9">
        <f t="shared" si="0"/>
        <v>11.52</v>
      </c>
      <c r="AA9">
        <v>0</v>
      </c>
      <c r="AB9">
        <v>0</v>
      </c>
      <c r="AC9">
        <v>0</v>
      </c>
      <c r="AD9">
        <v>565.29</v>
      </c>
      <c r="AE9">
        <v>0</v>
      </c>
      <c r="AF9">
        <v>0</v>
      </c>
      <c r="AG9">
        <v>0</v>
      </c>
      <c r="AH9">
        <v>16.93</v>
      </c>
      <c r="AI9">
        <v>1</v>
      </c>
      <c r="AJ9">
        <v>1</v>
      </c>
      <c r="AK9">
        <v>1</v>
      </c>
      <c r="AL9">
        <v>33.39</v>
      </c>
      <c r="AM9">
        <v>4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11.52</v>
      </c>
      <c r="AU9" t="s">
        <v>3</v>
      </c>
      <c r="AV9">
        <v>1</v>
      </c>
      <c r="AW9">
        <v>2</v>
      </c>
      <c r="AX9">
        <v>51663538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U9">
        <f>ROUND(AT9*Source!I25*AH9*AL9,0)</f>
        <v>13024</v>
      </c>
      <c r="CV9">
        <f>ROUND(Y9*Source!I25,7)</f>
        <v>23.04</v>
      </c>
      <c r="CW9">
        <v>0</v>
      </c>
      <c r="CX9">
        <f>ROUND(Y9*Source!I25,7)</f>
        <v>23.04</v>
      </c>
      <c r="CY9">
        <f t="shared" si="1"/>
        <v>565.29</v>
      </c>
      <c r="CZ9">
        <f t="shared" si="2"/>
        <v>16.93</v>
      </c>
      <c r="DA9">
        <f t="shared" si="3"/>
        <v>33.39</v>
      </c>
      <c r="DB9">
        <f t="shared" si="4"/>
        <v>195.03</v>
      </c>
      <c r="DC9">
        <f t="shared" si="5"/>
        <v>0</v>
      </c>
      <c r="DD9" t="s">
        <v>3</v>
      </c>
      <c r="DE9" t="s">
        <v>3</v>
      </c>
      <c r="DF9">
        <f t="shared" si="6"/>
        <v>0</v>
      </c>
      <c r="DG9">
        <f t="shared" si="7"/>
        <v>0</v>
      </c>
      <c r="DH9">
        <f t="shared" si="8"/>
        <v>0</v>
      </c>
      <c r="DI9">
        <f t="shared" si="9"/>
        <v>13018</v>
      </c>
      <c r="DJ9">
        <f t="shared" si="10"/>
        <v>13018</v>
      </c>
      <c r="DK9">
        <v>0</v>
      </c>
      <c r="DL9" t="s">
        <v>3</v>
      </c>
      <c r="DM9">
        <v>0</v>
      </c>
      <c r="DN9" t="s">
        <v>3</v>
      </c>
      <c r="DO9">
        <v>0</v>
      </c>
    </row>
    <row r="87" spans="9:9" x14ac:dyDescent="0.2">
      <c r="I87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ROW(Source!A24)</f>
        <v>24</v>
      </c>
      <c r="B1">
        <v>51663524</v>
      </c>
      <c r="C1">
        <v>51663519</v>
      </c>
      <c r="D1">
        <v>48170502</v>
      </c>
      <c r="E1">
        <v>68</v>
      </c>
      <c r="F1">
        <v>1</v>
      </c>
      <c r="G1">
        <v>1</v>
      </c>
      <c r="H1">
        <v>1</v>
      </c>
      <c r="I1" t="s">
        <v>144</v>
      </c>
      <c r="J1" t="s">
        <v>3</v>
      </c>
      <c r="K1" t="s">
        <v>145</v>
      </c>
      <c r="L1">
        <v>1369</v>
      </c>
      <c r="N1">
        <v>1013</v>
      </c>
      <c r="O1" t="s">
        <v>146</v>
      </c>
      <c r="P1" t="s">
        <v>146</v>
      </c>
      <c r="Q1">
        <v>1</v>
      </c>
      <c r="X1">
        <v>41.47</v>
      </c>
      <c r="Y1">
        <v>0</v>
      </c>
      <c r="Z1">
        <v>0</v>
      </c>
      <c r="AA1">
        <v>0</v>
      </c>
      <c r="AB1">
        <v>10.210000000000001</v>
      </c>
      <c r="AC1">
        <v>0</v>
      </c>
      <c r="AD1">
        <v>1</v>
      </c>
      <c r="AE1">
        <v>1</v>
      </c>
      <c r="AF1" t="s">
        <v>3</v>
      </c>
      <c r="AG1">
        <v>41.47</v>
      </c>
      <c r="AH1">
        <v>2</v>
      </c>
      <c r="AI1">
        <v>51663520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ROW(Source!A24)</f>
        <v>24</v>
      </c>
      <c r="B2">
        <v>51663525</v>
      </c>
      <c r="C2">
        <v>51663519</v>
      </c>
      <c r="D2">
        <v>48170506</v>
      </c>
      <c r="E2">
        <v>68</v>
      </c>
      <c r="F2">
        <v>1</v>
      </c>
      <c r="G2">
        <v>1</v>
      </c>
      <c r="H2">
        <v>1</v>
      </c>
      <c r="I2" t="s">
        <v>147</v>
      </c>
      <c r="J2" t="s">
        <v>3</v>
      </c>
      <c r="K2" t="s">
        <v>148</v>
      </c>
      <c r="L2">
        <v>1369</v>
      </c>
      <c r="N2">
        <v>1013</v>
      </c>
      <c r="O2" t="s">
        <v>146</v>
      </c>
      <c r="P2" t="s">
        <v>146</v>
      </c>
      <c r="Q2">
        <v>1</v>
      </c>
      <c r="X2">
        <v>25.92</v>
      </c>
      <c r="Y2">
        <v>0</v>
      </c>
      <c r="Z2">
        <v>0</v>
      </c>
      <c r="AA2">
        <v>0</v>
      </c>
      <c r="AB2">
        <v>15.49</v>
      </c>
      <c r="AC2">
        <v>0</v>
      </c>
      <c r="AD2">
        <v>1</v>
      </c>
      <c r="AE2">
        <v>1</v>
      </c>
      <c r="AF2" t="s">
        <v>3</v>
      </c>
      <c r="AG2">
        <v>25.92</v>
      </c>
      <c r="AH2">
        <v>2</v>
      </c>
      <c r="AI2">
        <v>51663521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ROW(Source!A24)</f>
        <v>24</v>
      </c>
      <c r="B3">
        <v>51663526</v>
      </c>
      <c r="C3">
        <v>51663519</v>
      </c>
      <c r="D3">
        <v>48170508</v>
      </c>
      <c r="E3">
        <v>68</v>
      </c>
      <c r="F3">
        <v>1</v>
      </c>
      <c r="G3">
        <v>1</v>
      </c>
      <c r="H3">
        <v>1</v>
      </c>
      <c r="I3" t="s">
        <v>149</v>
      </c>
      <c r="J3" t="s">
        <v>3</v>
      </c>
      <c r="K3" t="s">
        <v>150</v>
      </c>
      <c r="L3">
        <v>1369</v>
      </c>
      <c r="N3">
        <v>1013</v>
      </c>
      <c r="O3" t="s">
        <v>146</v>
      </c>
      <c r="P3" t="s">
        <v>146</v>
      </c>
      <c r="Q3">
        <v>1</v>
      </c>
      <c r="X3">
        <v>25.92</v>
      </c>
      <c r="Y3">
        <v>0</v>
      </c>
      <c r="Z3">
        <v>0</v>
      </c>
      <c r="AA3">
        <v>0</v>
      </c>
      <c r="AB3">
        <v>14.09</v>
      </c>
      <c r="AC3">
        <v>0</v>
      </c>
      <c r="AD3">
        <v>1</v>
      </c>
      <c r="AE3">
        <v>1</v>
      </c>
      <c r="AF3" t="s">
        <v>3</v>
      </c>
      <c r="AG3">
        <v>25.92</v>
      </c>
      <c r="AH3">
        <v>2</v>
      </c>
      <c r="AI3">
        <v>51663522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ROW(Source!A24)</f>
        <v>24</v>
      </c>
      <c r="B4">
        <v>51663527</v>
      </c>
      <c r="C4">
        <v>51663519</v>
      </c>
      <c r="D4">
        <v>48170512</v>
      </c>
      <c r="E4">
        <v>68</v>
      </c>
      <c r="F4">
        <v>1</v>
      </c>
      <c r="G4">
        <v>1</v>
      </c>
      <c r="H4">
        <v>1</v>
      </c>
      <c r="I4" t="s">
        <v>151</v>
      </c>
      <c r="J4" t="s">
        <v>3</v>
      </c>
      <c r="K4" t="s">
        <v>152</v>
      </c>
      <c r="L4">
        <v>1369</v>
      </c>
      <c r="N4">
        <v>1013</v>
      </c>
      <c r="O4" t="s">
        <v>146</v>
      </c>
      <c r="P4" t="s">
        <v>146</v>
      </c>
      <c r="Q4">
        <v>1</v>
      </c>
      <c r="X4">
        <v>10.37</v>
      </c>
      <c r="Y4">
        <v>0</v>
      </c>
      <c r="Z4">
        <v>0</v>
      </c>
      <c r="AA4">
        <v>0</v>
      </c>
      <c r="AB4">
        <v>16.93</v>
      </c>
      <c r="AC4">
        <v>0</v>
      </c>
      <c r="AD4">
        <v>1</v>
      </c>
      <c r="AE4">
        <v>1</v>
      </c>
      <c r="AF4" t="s">
        <v>3</v>
      </c>
      <c r="AG4">
        <v>10.37</v>
      </c>
      <c r="AH4">
        <v>2</v>
      </c>
      <c r="AI4">
        <v>51663523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ROW(Source!A25)</f>
        <v>25</v>
      </c>
      <c r="B5">
        <v>51663534</v>
      </c>
      <c r="C5">
        <v>51663528</v>
      </c>
      <c r="D5">
        <v>48170500</v>
      </c>
      <c r="E5">
        <v>68</v>
      </c>
      <c r="F5">
        <v>1</v>
      </c>
      <c r="G5">
        <v>1</v>
      </c>
      <c r="H5">
        <v>1</v>
      </c>
      <c r="I5" t="s">
        <v>153</v>
      </c>
      <c r="J5" t="s">
        <v>3</v>
      </c>
      <c r="K5" t="s">
        <v>154</v>
      </c>
      <c r="L5">
        <v>1369</v>
      </c>
      <c r="N5">
        <v>1013</v>
      </c>
      <c r="O5" t="s">
        <v>146</v>
      </c>
      <c r="P5" t="s">
        <v>146</v>
      </c>
      <c r="Q5">
        <v>1</v>
      </c>
      <c r="X5">
        <v>34.56</v>
      </c>
      <c r="Y5">
        <v>0</v>
      </c>
      <c r="Z5">
        <v>0</v>
      </c>
      <c r="AA5">
        <v>0</v>
      </c>
      <c r="AB5">
        <v>12.92</v>
      </c>
      <c r="AC5">
        <v>0</v>
      </c>
      <c r="AD5">
        <v>1</v>
      </c>
      <c r="AE5">
        <v>1</v>
      </c>
      <c r="AF5" t="s">
        <v>3</v>
      </c>
      <c r="AG5">
        <v>34.56</v>
      </c>
      <c r="AH5">
        <v>2</v>
      </c>
      <c r="AI5">
        <v>51663529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ROW(Source!A25)</f>
        <v>25</v>
      </c>
      <c r="B6">
        <v>51663535</v>
      </c>
      <c r="C6">
        <v>51663528</v>
      </c>
      <c r="D6">
        <v>48170502</v>
      </c>
      <c r="E6">
        <v>68</v>
      </c>
      <c r="F6">
        <v>1</v>
      </c>
      <c r="G6">
        <v>1</v>
      </c>
      <c r="H6">
        <v>1</v>
      </c>
      <c r="I6" t="s">
        <v>144</v>
      </c>
      <c r="J6" t="s">
        <v>3</v>
      </c>
      <c r="K6" t="s">
        <v>145</v>
      </c>
      <c r="L6">
        <v>1369</v>
      </c>
      <c r="N6">
        <v>1013</v>
      </c>
      <c r="O6" t="s">
        <v>146</v>
      </c>
      <c r="P6" t="s">
        <v>146</v>
      </c>
      <c r="Q6">
        <v>1</v>
      </c>
      <c r="X6">
        <v>23.04</v>
      </c>
      <c r="Y6">
        <v>0</v>
      </c>
      <c r="Z6">
        <v>0</v>
      </c>
      <c r="AA6">
        <v>0</v>
      </c>
      <c r="AB6">
        <v>10.210000000000001</v>
      </c>
      <c r="AC6">
        <v>0</v>
      </c>
      <c r="AD6">
        <v>1</v>
      </c>
      <c r="AE6">
        <v>1</v>
      </c>
      <c r="AF6" t="s">
        <v>3</v>
      </c>
      <c r="AG6">
        <v>23.04</v>
      </c>
      <c r="AH6">
        <v>2</v>
      </c>
      <c r="AI6">
        <v>51663530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ROW(Source!A25)</f>
        <v>25</v>
      </c>
      <c r="B7">
        <v>51663536</v>
      </c>
      <c r="C7">
        <v>51663528</v>
      </c>
      <c r="D7">
        <v>48170506</v>
      </c>
      <c r="E7">
        <v>68</v>
      </c>
      <c r="F7">
        <v>1</v>
      </c>
      <c r="G7">
        <v>1</v>
      </c>
      <c r="H7">
        <v>1</v>
      </c>
      <c r="I7" t="s">
        <v>147</v>
      </c>
      <c r="J7" t="s">
        <v>3</v>
      </c>
      <c r="K7" t="s">
        <v>148</v>
      </c>
      <c r="L7">
        <v>1369</v>
      </c>
      <c r="N7">
        <v>1013</v>
      </c>
      <c r="O7" t="s">
        <v>146</v>
      </c>
      <c r="P7" t="s">
        <v>146</v>
      </c>
      <c r="Q7">
        <v>1</v>
      </c>
      <c r="X7">
        <v>23.04</v>
      </c>
      <c r="Y7">
        <v>0</v>
      </c>
      <c r="Z7">
        <v>0</v>
      </c>
      <c r="AA7">
        <v>0</v>
      </c>
      <c r="AB7">
        <v>15.49</v>
      </c>
      <c r="AC7">
        <v>0</v>
      </c>
      <c r="AD7">
        <v>1</v>
      </c>
      <c r="AE7">
        <v>1</v>
      </c>
      <c r="AF7" t="s">
        <v>3</v>
      </c>
      <c r="AG7">
        <v>23.04</v>
      </c>
      <c r="AH7">
        <v>2</v>
      </c>
      <c r="AI7">
        <v>51663531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ROW(Source!A25)</f>
        <v>25</v>
      </c>
      <c r="B8">
        <v>51663537</v>
      </c>
      <c r="C8">
        <v>51663528</v>
      </c>
      <c r="D8">
        <v>48170508</v>
      </c>
      <c r="E8">
        <v>68</v>
      </c>
      <c r="F8">
        <v>1</v>
      </c>
      <c r="G8">
        <v>1</v>
      </c>
      <c r="H8">
        <v>1</v>
      </c>
      <c r="I8" t="s">
        <v>149</v>
      </c>
      <c r="J8" t="s">
        <v>3</v>
      </c>
      <c r="K8" t="s">
        <v>150</v>
      </c>
      <c r="L8">
        <v>1369</v>
      </c>
      <c r="N8">
        <v>1013</v>
      </c>
      <c r="O8" t="s">
        <v>146</v>
      </c>
      <c r="P8" t="s">
        <v>146</v>
      </c>
      <c r="Q8">
        <v>1</v>
      </c>
      <c r="X8">
        <v>23.04</v>
      </c>
      <c r="Y8">
        <v>0</v>
      </c>
      <c r="Z8">
        <v>0</v>
      </c>
      <c r="AA8">
        <v>0</v>
      </c>
      <c r="AB8">
        <v>14.09</v>
      </c>
      <c r="AC8">
        <v>0</v>
      </c>
      <c r="AD8">
        <v>1</v>
      </c>
      <c r="AE8">
        <v>1</v>
      </c>
      <c r="AF8" t="s">
        <v>3</v>
      </c>
      <c r="AG8">
        <v>23.04</v>
      </c>
      <c r="AH8">
        <v>2</v>
      </c>
      <c r="AI8">
        <v>51663532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ROW(Source!A25)</f>
        <v>25</v>
      </c>
      <c r="B9">
        <v>51663538</v>
      </c>
      <c r="C9">
        <v>51663528</v>
      </c>
      <c r="D9">
        <v>48170512</v>
      </c>
      <c r="E9">
        <v>68</v>
      </c>
      <c r="F9">
        <v>1</v>
      </c>
      <c r="G9">
        <v>1</v>
      </c>
      <c r="H9">
        <v>1</v>
      </c>
      <c r="I9" t="s">
        <v>151</v>
      </c>
      <c r="J9" t="s">
        <v>3</v>
      </c>
      <c r="K9" t="s">
        <v>152</v>
      </c>
      <c r="L9">
        <v>1369</v>
      </c>
      <c r="N9">
        <v>1013</v>
      </c>
      <c r="O9" t="s">
        <v>146</v>
      </c>
      <c r="P9" t="s">
        <v>146</v>
      </c>
      <c r="Q9">
        <v>1</v>
      </c>
      <c r="X9">
        <v>11.52</v>
      </c>
      <c r="Y9">
        <v>0</v>
      </c>
      <c r="Z9">
        <v>0</v>
      </c>
      <c r="AA9">
        <v>0</v>
      </c>
      <c r="AB9">
        <v>16.93</v>
      </c>
      <c r="AC9">
        <v>0</v>
      </c>
      <c r="AD9">
        <v>1</v>
      </c>
      <c r="AE9">
        <v>1</v>
      </c>
      <c r="AF9" t="s">
        <v>3</v>
      </c>
      <c r="AG9">
        <v>11.52</v>
      </c>
      <c r="AH9">
        <v>2</v>
      </c>
      <c r="AI9">
        <v>51663533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cols>
    <col min="1" max="256" width="9.1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1.Ведомость</vt:lpstr>
      <vt:lpstr>SourceOb.1</vt:lpstr>
      <vt:lpstr>Source</vt:lpstr>
      <vt:lpstr>SourceObSm</vt:lpstr>
      <vt:lpstr>SmtRes</vt:lpstr>
      <vt:lpstr>EtalonRes</vt:lpstr>
      <vt:lpstr>SrcKA</vt:lpstr>
      <vt:lpstr>'1.Ведомость'!Заголовки_для_печати</vt:lpstr>
      <vt:lpstr>'1.Ведомость'!Область_печати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Окороков Андрей Владимирович</cp:lastModifiedBy>
  <cp:lastPrinted>2025-03-21T06:39:40Z</cp:lastPrinted>
  <dcterms:created xsi:type="dcterms:W3CDTF">2025-03-20T10:24:50Z</dcterms:created>
  <dcterms:modified xsi:type="dcterms:W3CDTF">2025-03-21T06:48:22Z</dcterms:modified>
</cp:coreProperties>
</file>